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2024\C-I\"/>
    </mc:Choice>
  </mc:AlternateContent>
  <bookViews>
    <workbookView xWindow="0" yWindow="0" windowWidth="19260" windowHeight="11310" activeTab="2"/>
  </bookViews>
  <sheets>
    <sheet name="E.C.F. Analysis" sheetId="2" r:id="rId1"/>
    <sheet name="Comm-Gas Gar" sheetId="1" r:id="rId2"/>
    <sheet name="Comm-Misc" sheetId="3" r:id="rId3"/>
    <sheet name="Comm-Multi" sheetId="4" r:id="rId4"/>
    <sheet name="Comm-Offc" sheetId="5" r:id="rId5"/>
    <sheet name="Comm-Restaur" sheetId="6" r:id="rId6"/>
    <sheet name="Comm-Retail" sheetId="8" r:id="rId7"/>
    <sheet name="Industrial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M3" i="1"/>
  <c r="O3" i="1" s="1"/>
  <c r="S3" i="1" s="1"/>
  <c r="N9" i="8"/>
  <c r="K9" i="8"/>
  <c r="I9" i="8"/>
  <c r="H9" i="8"/>
  <c r="E9" i="8"/>
  <c r="M8" i="8"/>
  <c r="Q8" i="8" s="1"/>
  <c r="J8" i="8"/>
  <c r="N4" i="3"/>
  <c r="K4" i="3"/>
  <c r="I4" i="3"/>
  <c r="H4" i="3"/>
  <c r="E4" i="3"/>
  <c r="N14" i="4"/>
  <c r="K14" i="4"/>
  <c r="I14" i="4"/>
  <c r="J15" i="4" s="1"/>
  <c r="H14" i="4"/>
  <c r="E14" i="4"/>
  <c r="M13" i="4"/>
  <c r="J13" i="4"/>
  <c r="J16" i="4" s="1"/>
  <c r="N4" i="5"/>
  <c r="K4" i="5"/>
  <c r="I4" i="5"/>
  <c r="H4" i="5"/>
  <c r="E4" i="5"/>
  <c r="M3" i="5"/>
  <c r="Q3" i="5" s="1"/>
  <c r="J3" i="5"/>
  <c r="N5" i="6"/>
  <c r="K5" i="6"/>
  <c r="I5" i="6"/>
  <c r="H5" i="6"/>
  <c r="E5" i="6"/>
  <c r="M4" i="6"/>
  <c r="J4" i="6"/>
  <c r="M3" i="6"/>
  <c r="J3" i="6"/>
  <c r="N5" i="1"/>
  <c r="K5" i="1"/>
  <c r="I5" i="1"/>
  <c r="H5" i="1"/>
  <c r="E5" i="1"/>
  <c r="M2" i="1"/>
  <c r="Q2" i="1" s="1"/>
  <c r="J2" i="1"/>
  <c r="J34" i="2"/>
  <c r="M34" i="2"/>
  <c r="O34" i="2" s="1"/>
  <c r="J35" i="2"/>
  <c r="M35" i="2"/>
  <c r="O35" i="2" s="1"/>
  <c r="J36" i="2"/>
  <c r="M36" i="2"/>
  <c r="O36" i="2" s="1"/>
  <c r="J37" i="2"/>
  <c r="M37" i="2"/>
  <c r="Q37" i="2" s="1"/>
  <c r="J38" i="2"/>
  <c r="M38" i="2"/>
  <c r="Q38" i="2" s="1"/>
  <c r="E39" i="2"/>
  <c r="H39" i="2"/>
  <c r="I39" i="2"/>
  <c r="K39" i="2"/>
  <c r="N39" i="2"/>
  <c r="Q3" i="1" l="1"/>
  <c r="J10" i="8"/>
  <c r="J11" i="8"/>
  <c r="Q9" i="8"/>
  <c r="J6" i="6"/>
  <c r="J7" i="6"/>
  <c r="J6" i="3"/>
  <c r="M4" i="3"/>
  <c r="O5" i="3" s="1"/>
  <c r="J5" i="3"/>
  <c r="M9" i="8"/>
  <c r="O10" i="8" s="1"/>
  <c r="O8" i="8"/>
  <c r="O11" i="8" s="1"/>
  <c r="J6" i="1"/>
  <c r="M5" i="1"/>
  <c r="O6" i="1" s="1"/>
  <c r="J6" i="5"/>
  <c r="Q13" i="4"/>
  <c r="O13" i="4"/>
  <c r="M4" i="5"/>
  <c r="O5" i="5" s="1"/>
  <c r="J5" i="5"/>
  <c r="Q3" i="6"/>
  <c r="O3" i="6"/>
  <c r="Q4" i="6"/>
  <c r="O4" i="6"/>
  <c r="J7" i="1"/>
  <c r="M14" i="4"/>
  <c r="O15" i="4" s="1"/>
  <c r="M5" i="6"/>
  <c r="O6" i="6" s="1"/>
  <c r="O2" i="1"/>
  <c r="O3" i="5"/>
  <c r="O6" i="3"/>
  <c r="O38" i="2"/>
  <c r="Q35" i="2"/>
  <c r="O37" i="2"/>
  <c r="J40" i="2"/>
  <c r="Q34" i="2"/>
  <c r="Q36" i="2"/>
  <c r="O5" i="7"/>
  <c r="R10" i="8" l="1"/>
  <c r="Q5" i="6"/>
  <c r="R5" i="3"/>
  <c r="Q4" i="3"/>
  <c r="Q4" i="5"/>
  <c r="Q14" i="4"/>
  <c r="S9" i="8"/>
  <c r="S8" i="8"/>
  <c r="S4" i="3"/>
  <c r="R6" i="3"/>
  <c r="T6" i="3" s="1"/>
  <c r="R15" i="4"/>
  <c r="O16" i="4"/>
  <c r="R5" i="5"/>
  <c r="O6" i="5"/>
  <c r="R6" i="1"/>
  <c r="O7" i="1"/>
  <c r="Q5" i="1"/>
  <c r="O7" i="6"/>
  <c r="R6" i="6"/>
  <c r="J2" i="2"/>
  <c r="M2" i="2"/>
  <c r="J3" i="2"/>
  <c r="M3" i="2"/>
  <c r="O3" i="2" s="1"/>
  <c r="J4" i="2"/>
  <c r="M4" i="2"/>
  <c r="Q4" i="2" s="1"/>
  <c r="R11" i="8" l="1"/>
  <c r="T11" i="8" s="1"/>
  <c r="S4" i="6"/>
  <c r="S3" i="6"/>
  <c r="S5" i="6"/>
  <c r="S13" i="4"/>
  <c r="S14" i="4"/>
  <c r="R16" i="4"/>
  <c r="T16" i="4" s="1"/>
  <c r="S5" i="1"/>
  <c r="S2" i="1"/>
  <c r="S3" i="5"/>
  <c r="S4" i="5"/>
  <c r="Q2" i="2"/>
  <c r="Q39" i="2" s="1"/>
  <c r="M39" i="2"/>
  <c r="O40" i="2" s="1"/>
  <c r="J41" i="2"/>
  <c r="O4" i="2"/>
  <c r="O2" i="2"/>
  <c r="Q3" i="2"/>
  <c r="R6" i="5" l="1"/>
  <c r="T6" i="5" s="1"/>
  <c r="R7" i="1"/>
  <c r="T7" i="1" s="1"/>
  <c r="R7" i="6"/>
  <c r="T7" i="6" s="1"/>
  <c r="R40" i="2"/>
  <c r="O41" i="2"/>
  <c r="S3" i="2"/>
  <c r="S4" i="2"/>
  <c r="S39" i="2" l="1"/>
  <c r="S35" i="2"/>
  <c r="S34" i="2"/>
  <c r="S38" i="2"/>
  <c r="S37" i="2"/>
  <c r="S36" i="2"/>
  <c r="S2" i="2"/>
  <c r="R41" i="2" s="1"/>
  <c r="T41" i="2" s="1"/>
</calcChain>
</file>

<file path=xl/sharedStrings.xml><?xml version="1.0" encoding="utf-8"?>
<sst xmlns="http://schemas.openxmlformats.org/spreadsheetml/2006/main" count="901" uniqueCount="166">
  <si>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</si>
  <si>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</si>
  <si>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</si>
  <si>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</si>
  <si>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</si>
  <si>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</si>
  <si>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</si>
  <si>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</si>
  <si>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</si>
  <si>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</si>
  <si>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</si>
  <si>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</si>
  <si>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</si>
  <si>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</si>
  <si>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</si>
  <si>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</si>
  <si>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</si>
  <si>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</si>
  <si>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</si>
  <si>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</si>
  <si>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</si>
  <si>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</si>
  <si>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</si>
  <si>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</si>
  <si>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</si>
  <si>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</si>
  <si>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50 004 02 0012 303</t>
  </si>
  <si>
    <t>10992 W JEFFERSON</t>
  </si>
  <si>
    <t>PTA</t>
  </si>
  <si>
    <t>03-ARM'S LENGTH</t>
  </si>
  <si>
    <t>GAR</t>
  </si>
  <si>
    <t>GAR SERVICE</t>
  </si>
  <si>
    <t>No</t>
  </si>
  <si>
    <t xml:space="preserve">  /  /    </t>
  </si>
  <si>
    <t>COMMERCIAL</t>
  </si>
  <si>
    <t>50 004 08 0135 000</t>
  </si>
  <si>
    <t>11192 W JEFFERSON</t>
  </si>
  <si>
    <t>REST</t>
  </si>
  <si>
    <t>REST FAST</t>
  </si>
  <si>
    <t>50 004 21 0027 304</t>
  </si>
  <si>
    <t>11283 W JEFFERSON</t>
  </si>
  <si>
    <t>19-MULTI PARCEL ARM'S LENGTH</t>
  </si>
  <si>
    <t>MISC</t>
  </si>
  <si>
    <t>LAUNDROMAT</t>
  </si>
  <si>
    <t>50 004 21 0029 304</t>
  </si>
  <si>
    <t>50 007 11 0018 000</t>
  </si>
  <si>
    <t>34 W CICOTTE</t>
  </si>
  <si>
    <t>MUTLI</t>
  </si>
  <si>
    <t>MULTIPLE RESIDENCES</t>
  </si>
  <si>
    <t>50 008 06 0077 002</t>
  </si>
  <si>
    <t>10550 W JEFFERSON</t>
  </si>
  <si>
    <t>GAR GAS STATION</t>
  </si>
  <si>
    <t>50 008 09 0004 001</t>
  </si>
  <si>
    <t>10541 W JEFFERSON</t>
  </si>
  <si>
    <t>QC</t>
  </si>
  <si>
    <t>RET</t>
  </si>
  <si>
    <t>STORE RETAIL</t>
  </si>
  <si>
    <t>50 008 11 0009 305</t>
  </si>
  <si>
    <t>10748 W JEFFERSON</t>
  </si>
  <si>
    <t>MLC</t>
  </si>
  <si>
    <t>OFFC</t>
  </si>
  <si>
    <t>50 010 01 0144 000</t>
  </si>
  <si>
    <t>196 VISGER</t>
  </si>
  <si>
    <t>CD</t>
  </si>
  <si>
    <t>REST SNACK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</si>
  <si>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</si>
  <si>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</si>
  <si>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</si>
  <si>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</si>
  <si>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</si>
  <si>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</si>
  <si>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</si>
  <si>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</si>
  <si>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34 001 01 0029 000</t>
  </si>
  <si>
    <t>3807 19TH</t>
  </si>
  <si>
    <t>WD</t>
  </si>
  <si>
    <t>00004</t>
  </si>
  <si>
    <t>Yes</t>
  </si>
  <si>
    <t>EQUAL COMM</t>
  </si>
  <si>
    <t>00001</t>
  </si>
  <si>
    <t>34 005 03 0187 002</t>
  </si>
  <si>
    <t>35 KNOX</t>
  </si>
  <si>
    <t>00003</t>
  </si>
  <si>
    <t>34 007 02 0084 300</t>
  </si>
  <si>
    <t>4434 7TH</t>
  </si>
  <si>
    <t>34 007 12 0048 000</t>
  </si>
  <si>
    <t>4274 W JEFFERSON</t>
  </si>
  <si>
    <t>SHOP MIXED</t>
  </si>
  <si>
    <t>00005</t>
  </si>
  <si>
    <t>34 012 09 0163 000</t>
  </si>
  <si>
    <t>4594 3RD</t>
  </si>
  <si>
    <t>BAR</t>
  </si>
  <si>
    <t>34 013 02 0022 001</t>
  </si>
  <si>
    <t>4503 HIGH</t>
  </si>
  <si>
    <t>34 013 02 0049 000</t>
  </si>
  <si>
    <t>4506 W JEFFERSON</t>
  </si>
  <si>
    <t>50 004 01 0012 001</t>
  </si>
  <si>
    <t>50 004 01 0016 001</t>
  </si>
  <si>
    <t>10918 W JEFFERSON</t>
  </si>
  <si>
    <t>00002</t>
  </si>
  <si>
    <t>OFFICE BUILDINGS</t>
  </si>
  <si>
    <t>50 005 06 0048 000</t>
  </si>
  <si>
    <t>248 RICHTER</t>
  </si>
  <si>
    <t>ECORSE</t>
  </si>
  <si>
    <t>HIGHLAND PARK</t>
  </si>
  <si>
    <t>43 008 01 0042 000</t>
  </si>
  <si>
    <t>146 VICTOR</t>
  </si>
  <si>
    <t>00000</t>
  </si>
  <si>
    <t>IND LIGHT</t>
  </si>
  <si>
    <t>EQUAL IND</t>
  </si>
  <si>
    <t>43 008 01 0048 002</t>
  </si>
  <si>
    <t>13950 JOHN R</t>
  </si>
  <si>
    <t>43 012 05 0001 000</t>
  </si>
  <si>
    <t>12530 HAMILTON</t>
  </si>
  <si>
    <t>WAREHOUSES</t>
  </si>
  <si>
    <t>RIVER ROUGE</t>
  </si>
  <si>
    <t>ECF Average</t>
  </si>
  <si>
    <t>*2024* Very low data set, only one River Rouge sale</t>
  </si>
  <si>
    <t>increasing from 0.58 to 0.60</t>
  </si>
  <si>
    <t>Community</t>
  </si>
  <si>
    <t>HAMTRAMCK</t>
  </si>
  <si>
    <t>41 003 01 0011 300</t>
  </si>
  <si>
    <t>9325 JOS CAMPAU</t>
  </si>
  <si>
    <t>41 003 01 0041 000</t>
  </si>
  <si>
    <t>2764 FLORIAN</t>
  </si>
  <si>
    <t>41 003 04 0136 000</t>
  </si>
  <si>
    <t>10033 JOS CAMPAU</t>
  </si>
  <si>
    <t>41 003 04 0139 000</t>
  </si>
  <si>
    <t>10015 JOS CAMPAU</t>
  </si>
  <si>
    <t>41 006 01 0289 302</t>
  </si>
  <si>
    <t>9723 CONANT</t>
  </si>
  <si>
    <t>41 006 03 0013 000</t>
  </si>
  <si>
    <t>2934 YEMANS</t>
  </si>
  <si>
    <t>41 007 02 0007 000</t>
  </si>
  <si>
    <t>3141 CANIFF</t>
  </si>
  <si>
    <t>41 007 04 0048 000</t>
  </si>
  <si>
    <t>11410 JOS CAMPAU</t>
  </si>
  <si>
    <t>RESTAURANTS</t>
  </si>
  <si>
    <t>LAUNDRY</t>
  </si>
  <si>
    <t>43 008 04 0001 001</t>
  </si>
  <si>
    <t>13928 WOODWOOD</t>
  </si>
  <si>
    <t>SHOP NBHD</t>
  </si>
  <si>
    <t>43 010 01 0145 000</t>
  </si>
  <si>
    <t>14015 HAMILTON</t>
  </si>
  <si>
    <t>41 003 09 0008 000</t>
  </si>
  <si>
    <t>9740 DEQUINDRE</t>
  </si>
  <si>
    <t>41 004 01 0006 000</t>
  </si>
  <si>
    <t>2332 CARPENTER</t>
  </si>
  <si>
    <t>41 004 02 0402 000</t>
  </si>
  <si>
    <t>2432 BURGER</t>
  </si>
  <si>
    <t>41 006 01 0168 000</t>
  </si>
  <si>
    <t>10033 CONANT</t>
  </si>
  <si>
    <t>43 010 04 0042 002</t>
  </si>
  <si>
    <t>13004 THOMSON</t>
  </si>
  <si>
    <t>43 018 01 0040 001</t>
  </si>
  <si>
    <t>280 RICHTON</t>
  </si>
  <si>
    <t>43 018 02 0010 005</t>
  </si>
  <si>
    <t xml:space="preserve">this is supported by overall reduced rental rates in the region. </t>
  </si>
  <si>
    <t>*2024* Low sales data-overall regional market supports a redution in office values</t>
  </si>
  <si>
    <t>*2024* decreasing from 0.48 to 0.42</t>
  </si>
  <si>
    <t>*2024* decreasing from 0.54 to 0.53</t>
  </si>
  <si>
    <t>*2024* income approach</t>
  </si>
  <si>
    <t>decreasing by approx 5%</t>
  </si>
  <si>
    <t>Decreasing 2024 ECF from 0.58 to 0.52</t>
  </si>
  <si>
    <t>*2024* increasing from 0.60 to 0.615</t>
  </si>
  <si>
    <t>*2024* keeping at 0.645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</si>
</sst>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4" borderId="3" applyNumberFormat="0" applyAlignment="0" applyProtection="0"/>
    <xf numFmtId="0" fontId="6" fillId="5" borderId="0" applyNumberFormat="0" applyBorder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14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6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  <protection hidden="1"/>
    </xf>
    <xf numFmtId="6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38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16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/>
    <xf numFmtId="165" fontId="0" fillId="0" borderId="4" xfId="0" applyNumberFormat="1" applyBorder="1"/>
    <xf numFmtId="6" fontId="0" fillId="0" borderId="4" xfId="0" applyNumberFormat="1" applyBorder="1"/>
    <xf numFmtId="169" fontId="0" fillId="0" borderId="4" xfId="0" applyNumberFormat="1" applyBorder="1"/>
    <xf numFmtId="38" fontId="0" fillId="0" borderId="4" xfId="0" applyNumberFormat="1" applyBorder="1"/>
    <xf numFmtId="2" fontId="0" fillId="0" borderId="4" xfId="0" applyNumberFormat="1" applyBorder="1"/>
    <xf numFmtId="49" fontId="0" fillId="0" borderId="4" xfId="0" quotePrefix="1" applyNumberFormat="1" applyBorder="1" applyAlignment="1">
      <alignment horizontal="right"/>
    </xf>
    <xf numFmtId="168" fontId="7" fillId="0" borderId="4" xfId="0" applyNumberFormat="1" applyFont="1" applyBorder="1"/>
    <xf numFmtId="0" fontId="5" fillId="0" borderId="0" xfId="0" applyFont="1"/>
    <xf numFmtId="169" fontId="5" fillId="0" borderId="0" xfId="0" applyNumberFormat="1" applyFont="1"/>
    <xf numFmtId="0" fontId="5" fillId="6" borderId="0" xfId="0" applyFont="1" applyFill="1"/>
    <xf numFmtId="0" fontId="0" fillId="6" borderId="0" xfId="0" applyFill="1"/>
    <xf numFmtId="6" fontId="5" fillId="6" borderId="0" xfId="0" applyNumberFormat="1" applyFont="1" applyFill="1"/>
    <xf numFmtId="0" fontId="0" fillId="6" borderId="0" xfId="0" applyFont="1" applyFill="1"/>
  </cellXfs>
  <cellStyles count="3">
    <cellStyle name="Accent5" xfId="2" builtinId="45"/>
    <cellStyle name="Normal" xfId="0" builtinId="0"/>
    <cellStyle name="Output" xfId="1" builtinId="21"/>
  </cellStyles>
  <dxfs count="22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workbookViewId="0">
      <selection sqref="A1:XFD1048576"/>
    </sheetView>
  </sheetViews>
  <sheetFormatPr defaultRowHeight="15" x14ac:dyDescent="0.25"/>
  <cols>
    <col min="1" max="1" width="15.5703125" bestFit="1" customWidth="1"/>
    <col min="2" max="2" width="16.85546875" bestFit="1" customWidth="1"/>
    <col min="3" max="3" width="16.7109375" style="17" customWidth="1"/>
    <col min="4" max="4" width="17.7109375" style="7" customWidth="1"/>
    <col min="5" max="5" width="10.85546875" bestFit="1" customWidth="1"/>
    <col min="6" max="6" width="5.5703125" bestFit="1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20.7109375" customWidth="1"/>
    <col min="25" max="25" width="19.7109375" customWidth="1"/>
    <col min="26" max="26" width="20.7109375" customWidth="1"/>
  </cols>
  <sheetData>
    <row r="1" spans="1:51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25">
      <c r="A2" t="s">
        <v>115</v>
      </c>
      <c r="B2" t="s">
        <v>26</v>
      </c>
      <c r="C2" t="s">
        <v>27</v>
      </c>
      <c r="D2" s="17">
        <v>44757</v>
      </c>
      <c r="E2" s="7">
        <v>105000</v>
      </c>
      <c r="F2" t="s">
        <v>28</v>
      </c>
      <c r="G2" t="s">
        <v>29</v>
      </c>
      <c r="H2" s="7">
        <v>105000</v>
      </c>
      <c r="I2" s="7">
        <v>25800</v>
      </c>
      <c r="J2" s="12">
        <f t="shared" ref="J2:J38" si="0">I2/H2*100</f>
        <v>24.571428571428573</v>
      </c>
      <c r="K2" s="7">
        <v>56038</v>
      </c>
      <c r="L2" s="7">
        <v>13874</v>
      </c>
      <c r="M2" s="7">
        <f t="shared" ref="M2:M38" si="1">H2-L2</f>
        <v>91126</v>
      </c>
      <c r="N2" s="7">
        <v>70273.333329999994</v>
      </c>
      <c r="O2" s="22">
        <f t="shared" ref="O2:O38" si="2">M2/N2</f>
        <v>1.2967365525707588</v>
      </c>
      <c r="P2" s="27">
        <v>2914</v>
      </c>
      <c r="Q2" s="32">
        <f t="shared" ref="Q2:Q38" si="3">M2/P2</f>
        <v>31.271791352093341</v>
      </c>
      <c r="R2" s="37" t="s">
        <v>30</v>
      </c>
      <c r="S2" s="42">
        <f>ABS(O41-O2)*100</f>
        <v>43.294286351332424</v>
      </c>
      <c r="U2" t="s">
        <v>31</v>
      </c>
      <c r="V2" s="7">
        <v>13874</v>
      </c>
      <c r="W2" t="s">
        <v>32</v>
      </c>
      <c r="Y2" t="s">
        <v>34</v>
      </c>
      <c r="Z2">
        <v>201</v>
      </c>
      <c r="AP2" s="2"/>
      <c r="AR2" s="2"/>
    </row>
    <row r="3" spans="1:51" x14ac:dyDescent="0.25">
      <c r="A3" t="s">
        <v>115</v>
      </c>
      <c r="B3" t="s">
        <v>35</v>
      </c>
      <c r="C3" t="s">
        <v>36</v>
      </c>
      <c r="D3" s="17">
        <v>44673</v>
      </c>
      <c r="E3" s="7">
        <v>14000</v>
      </c>
      <c r="F3" t="s">
        <v>28</v>
      </c>
      <c r="G3" t="s">
        <v>29</v>
      </c>
      <c r="H3" s="7">
        <v>14000</v>
      </c>
      <c r="I3" s="7">
        <v>22500</v>
      </c>
      <c r="J3" s="12">
        <f t="shared" si="0"/>
        <v>160.71428571428572</v>
      </c>
      <c r="K3" s="7">
        <v>48706</v>
      </c>
      <c r="L3" s="7">
        <v>10051</v>
      </c>
      <c r="M3" s="7">
        <f t="shared" si="1"/>
        <v>3949</v>
      </c>
      <c r="N3" s="7">
        <v>80531.25</v>
      </c>
      <c r="O3" s="22">
        <f t="shared" si="2"/>
        <v>4.9036864571206831E-2</v>
      </c>
      <c r="P3" s="27">
        <v>2196</v>
      </c>
      <c r="Q3" s="32">
        <f t="shared" si="3"/>
        <v>1.7982695810564664</v>
      </c>
      <c r="R3" s="37" t="s">
        <v>37</v>
      </c>
      <c r="S3" s="42">
        <f>ABS(O41-O3)*100</f>
        <v>81.475682448622777</v>
      </c>
      <c r="U3" t="s">
        <v>38</v>
      </c>
      <c r="V3" s="7">
        <v>10051</v>
      </c>
      <c r="W3" t="s">
        <v>32</v>
      </c>
      <c r="Y3" t="s">
        <v>34</v>
      </c>
      <c r="Z3">
        <v>201</v>
      </c>
    </row>
    <row r="4" spans="1:51" x14ac:dyDescent="0.25">
      <c r="A4" t="s">
        <v>115</v>
      </c>
      <c r="B4" t="s">
        <v>39</v>
      </c>
      <c r="C4" t="s">
        <v>40</v>
      </c>
      <c r="D4" s="17">
        <v>44932</v>
      </c>
      <c r="E4" s="7">
        <v>125000</v>
      </c>
      <c r="F4" t="s">
        <v>28</v>
      </c>
      <c r="G4" t="s">
        <v>41</v>
      </c>
      <c r="H4" s="7">
        <v>125000</v>
      </c>
      <c r="I4" s="7">
        <v>32700</v>
      </c>
      <c r="J4" s="12">
        <f t="shared" si="0"/>
        <v>26.16</v>
      </c>
      <c r="K4" s="7">
        <v>72817</v>
      </c>
      <c r="L4" s="7">
        <v>30579</v>
      </c>
      <c r="M4" s="7">
        <f t="shared" si="1"/>
        <v>94421</v>
      </c>
      <c r="N4" s="7">
        <v>65485.27132</v>
      </c>
      <c r="O4" s="22">
        <f t="shared" si="2"/>
        <v>1.44186621047354</v>
      </c>
      <c r="P4" s="27">
        <v>2120</v>
      </c>
      <c r="Q4" s="32">
        <f t="shared" si="3"/>
        <v>44.538207547169812</v>
      </c>
      <c r="R4" s="37" t="s">
        <v>42</v>
      </c>
      <c r="S4" s="42">
        <f>ABS(O41-O4)*100</f>
        <v>57.80725214161054</v>
      </c>
      <c r="U4" t="s">
        <v>43</v>
      </c>
      <c r="V4" s="7">
        <v>30579</v>
      </c>
      <c r="W4" t="s">
        <v>32</v>
      </c>
      <c r="X4" t="s">
        <v>44</v>
      </c>
      <c r="Y4" t="s">
        <v>34</v>
      </c>
      <c r="Z4">
        <v>201</v>
      </c>
    </row>
    <row r="5" spans="1:51" x14ac:dyDescent="0.25">
      <c r="A5" t="s">
        <v>103</v>
      </c>
      <c r="B5" t="s">
        <v>94</v>
      </c>
      <c r="C5" t="s">
        <v>95</v>
      </c>
      <c r="D5" s="17">
        <v>44664</v>
      </c>
      <c r="E5" s="7">
        <v>80000</v>
      </c>
      <c r="F5" t="s">
        <v>75</v>
      </c>
      <c r="G5" t="s">
        <v>29</v>
      </c>
      <c r="H5" s="7">
        <v>80000</v>
      </c>
      <c r="I5" s="7">
        <v>22100</v>
      </c>
      <c r="J5" s="12">
        <v>0.27625</v>
      </c>
      <c r="K5" s="7">
        <v>64547</v>
      </c>
      <c r="L5" s="7">
        <v>13116</v>
      </c>
      <c r="M5" s="7">
        <v>66884</v>
      </c>
      <c r="N5" s="7">
        <v>78281.582949999996</v>
      </c>
      <c r="O5" s="22">
        <v>0.85440275323405435</v>
      </c>
      <c r="P5" s="27">
        <v>1343</v>
      </c>
      <c r="Q5" s="32">
        <v>59.568131049888308</v>
      </c>
      <c r="R5" s="37" t="s">
        <v>79</v>
      </c>
      <c r="S5" s="42" t="e">
        <v>#REF!</v>
      </c>
      <c r="T5" t="s">
        <v>64</v>
      </c>
      <c r="U5"/>
      <c r="V5" s="7">
        <v>7500</v>
      </c>
      <c r="W5" t="s">
        <v>77</v>
      </c>
      <c r="Y5" t="s">
        <v>78</v>
      </c>
      <c r="Z5">
        <v>201</v>
      </c>
    </row>
    <row r="6" spans="1:51" x14ac:dyDescent="0.25">
      <c r="A6" t="s">
        <v>120</v>
      </c>
      <c r="B6" t="s">
        <v>121</v>
      </c>
      <c r="C6" t="s">
        <v>122</v>
      </c>
      <c r="D6" s="17">
        <v>44796</v>
      </c>
      <c r="E6" s="7">
        <v>250000</v>
      </c>
      <c r="F6" t="s">
        <v>75</v>
      </c>
      <c r="G6" t="s">
        <v>29</v>
      </c>
      <c r="H6" s="7">
        <v>250000</v>
      </c>
      <c r="I6" s="7">
        <v>103000</v>
      </c>
      <c r="J6" s="12">
        <v>0.41199999999999998</v>
      </c>
      <c r="K6" s="7">
        <v>255452</v>
      </c>
      <c r="L6" s="7">
        <v>32670</v>
      </c>
      <c r="M6" s="7">
        <v>217330</v>
      </c>
      <c r="N6" s="7">
        <v>339089.80213000003</v>
      </c>
      <c r="O6" s="22">
        <v>0.64092166333176892</v>
      </c>
      <c r="P6" s="27">
        <v>6340</v>
      </c>
      <c r="Q6" s="32">
        <v>39.43217665615142</v>
      </c>
      <c r="R6" s="37" t="s">
        <v>79</v>
      </c>
      <c r="S6" s="42" t="e">
        <v>#REF!</v>
      </c>
      <c r="T6" t="s">
        <v>56</v>
      </c>
      <c r="U6"/>
      <c r="V6" s="7">
        <v>32670</v>
      </c>
      <c r="W6" t="s">
        <v>32</v>
      </c>
      <c r="Y6" t="s">
        <v>78</v>
      </c>
      <c r="Z6">
        <v>201</v>
      </c>
    </row>
    <row r="7" spans="1:51" x14ac:dyDescent="0.25">
      <c r="A7" t="s">
        <v>120</v>
      </c>
      <c r="B7" t="s">
        <v>123</v>
      </c>
      <c r="C7" t="s">
        <v>124</v>
      </c>
      <c r="D7" s="17">
        <v>44680</v>
      </c>
      <c r="E7" s="7">
        <v>207000</v>
      </c>
      <c r="F7" t="s">
        <v>75</v>
      </c>
      <c r="G7" t="s">
        <v>29</v>
      </c>
      <c r="H7" s="7">
        <v>207000</v>
      </c>
      <c r="I7" s="7">
        <v>77100</v>
      </c>
      <c r="J7" s="12">
        <v>0.37246376811594201</v>
      </c>
      <c r="K7" s="7">
        <v>172700</v>
      </c>
      <c r="L7" s="7">
        <v>9964</v>
      </c>
      <c r="M7" s="7">
        <v>197036</v>
      </c>
      <c r="N7" s="7">
        <v>247695.58600000001</v>
      </c>
      <c r="O7" s="22">
        <v>0.79547642807005847</v>
      </c>
      <c r="P7" s="27">
        <v>4004</v>
      </c>
      <c r="Q7" s="32">
        <v>51.698301698301698</v>
      </c>
      <c r="R7" s="37" t="s">
        <v>79</v>
      </c>
      <c r="S7" s="42" t="e">
        <v>#REF!</v>
      </c>
      <c r="T7" t="s">
        <v>91</v>
      </c>
      <c r="U7"/>
      <c r="V7" s="7">
        <v>9148</v>
      </c>
      <c r="W7" t="s">
        <v>77</v>
      </c>
      <c r="Y7" t="s">
        <v>78</v>
      </c>
      <c r="Z7">
        <v>201</v>
      </c>
    </row>
    <row r="8" spans="1:51" x14ac:dyDescent="0.25">
      <c r="A8" t="s">
        <v>103</v>
      </c>
      <c r="B8" t="s">
        <v>85</v>
      </c>
      <c r="C8" t="s">
        <v>86</v>
      </c>
      <c r="D8" s="17">
        <v>44522</v>
      </c>
      <c r="E8" s="7">
        <v>150000</v>
      </c>
      <c r="F8" t="s">
        <v>75</v>
      </c>
      <c r="G8" t="s">
        <v>29</v>
      </c>
      <c r="H8" s="7">
        <v>150000</v>
      </c>
      <c r="I8" s="7">
        <v>37900</v>
      </c>
      <c r="J8" s="12">
        <v>0.25266666666666665</v>
      </c>
      <c r="K8" s="7">
        <v>76621</v>
      </c>
      <c r="L8" s="7">
        <v>26588</v>
      </c>
      <c r="M8" s="7">
        <v>123412</v>
      </c>
      <c r="N8" s="7">
        <v>91134.790529999998</v>
      </c>
      <c r="O8" s="22">
        <v>1.3541700077686019</v>
      </c>
      <c r="P8" s="27">
        <v>2541</v>
      </c>
      <c r="Q8" s="32">
        <v>59.031877213695395</v>
      </c>
      <c r="R8" s="37" t="s">
        <v>82</v>
      </c>
      <c r="S8" s="42" t="e">
        <v>#REF!</v>
      </c>
      <c r="T8" t="s">
        <v>31</v>
      </c>
      <c r="U8"/>
      <c r="V8" s="7">
        <v>22651</v>
      </c>
      <c r="W8" t="s">
        <v>77</v>
      </c>
      <c r="Y8" t="s">
        <v>78</v>
      </c>
      <c r="Z8">
        <v>201</v>
      </c>
    </row>
    <row r="9" spans="1:51" x14ac:dyDescent="0.25">
      <c r="A9" t="s">
        <v>104</v>
      </c>
      <c r="B9" t="s">
        <v>105</v>
      </c>
      <c r="C9" t="s">
        <v>106</v>
      </c>
      <c r="D9" s="17">
        <v>44323</v>
      </c>
      <c r="E9" s="7">
        <v>200000</v>
      </c>
      <c r="F9" t="s">
        <v>75</v>
      </c>
      <c r="G9" t="s">
        <v>29</v>
      </c>
      <c r="H9" s="7">
        <v>200000</v>
      </c>
      <c r="I9" s="7">
        <v>127300</v>
      </c>
      <c r="J9" s="12">
        <v>0.63649999999999995</v>
      </c>
      <c r="K9" s="7">
        <v>303485</v>
      </c>
      <c r="L9" s="7">
        <v>22493</v>
      </c>
      <c r="M9" s="7">
        <v>177507</v>
      </c>
      <c r="N9" s="7">
        <v>416284.44443999999</v>
      </c>
      <c r="O9" s="22">
        <v>0.4264079582382389</v>
      </c>
      <c r="P9" s="27">
        <v>11500</v>
      </c>
      <c r="Q9" s="32">
        <v>17.391304347826086</v>
      </c>
      <c r="R9" s="37" t="s">
        <v>107</v>
      </c>
      <c r="S9" s="42" t="e">
        <v>#REF!</v>
      </c>
      <c r="T9" t="s">
        <v>108</v>
      </c>
      <c r="U9"/>
      <c r="V9" s="7">
        <v>5056</v>
      </c>
      <c r="W9" t="s">
        <v>32</v>
      </c>
      <c r="Y9" t="s">
        <v>109</v>
      </c>
      <c r="Z9">
        <v>301</v>
      </c>
    </row>
    <row r="10" spans="1:51" x14ac:dyDescent="0.25">
      <c r="A10" t="s">
        <v>104</v>
      </c>
      <c r="B10" t="s">
        <v>110</v>
      </c>
      <c r="C10" t="s">
        <v>111</v>
      </c>
      <c r="D10" s="17">
        <v>44343</v>
      </c>
      <c r="E10" s="7">
        <v>300000</v>
      </c>
      <c r="F10" t="s">
        <v>75</v>
      </c>
      <c r="G10" t="s">
        <v>29</v>
      </c>
      <c r="H10" s="7">
        <v>300000</v>
      </c>
      <c r="I10" s="7">
        <v>107100</v>
      </c>
      <c r="J10" s="12">
        <v>0.35699999999999998</v>
      </c>
      <c r="K10" s="7">
        <v>193728</v>
      </c>
      <c r="L10" s="7">
        <v>5685</v>
      </c>
      <c r="M10" s="7">
        <v>294315</v>
      </c>
      <c r="N10" s="7">
        <v>278582.22222</v>
      </c>
      <c r="O10" s="22">
        <v>1.0564744500012482</v>
      </c>
      <c r="P10" s="27">
        <v>13880</v>
      </c>
      <c r="Q10" s="32">
        <v>21.613832853025936</v>
      </c>
      <c r="R10" s="37" t="s">
        <v>107</v>
      </c>
      <c r="S10" s="42" t="e">
        <v>#REF!</v>
      </c>
      <c r="T10" t="s">
        <v>108</v>
      </c>
      <c r="U10"/>
      <c r="V10" s="7">
        <v>5685</v>
      </c>
      <c r="W10" t="s">
        <v>32</v>
      </c>
      <c r="Y10" t="s">
        <v>109</v>
      </c>
      <c r="Z10">
        <v>301</v>
      </c>
    </row>
    <row r="11" spans="1:51" x14ac:dyDescent="0.25">
      <c r="A11" t="s">
        <v>104</v>
      </c>
      <c r="B11" t="s">
        <v>112</v>
      </c>
      <c r="C11" t="s">
        <v>113</v>
      </c>
      <c r="D11" s="17">
        <v>44694</v>
      </c>
      <c r="E11" s="7">
        <v>120000</v>
      </c>
      <c r="F11" t="s">
        <v>75</v>
      </c>
      <c r="G11" t="s">
        <v>29</v>
      </c>
      <c r="H11" s="7">
        <v>120000</v>
      </c>
      <c r="I11" s="7">
        <v>27400</v>
      </c>
      <c r="J11" s="12">
        <v>0.22833333333333333</v>
      </c>
      <c r="K11" s="7">
        <v>67761</v>
      </c>
      <c r="L11" s="7">
        <v>15656</v>
      </c>
      <c r="M11" s="7">
        <v>104344</v>
      </c>
      <c r="N11" s="7">
        <v>71279.069770000002</v>
      </c>
      <c r="O11" s="22">
        <v>1.4638799346946079</v>
      </c>
      <c r="P11" s="27">
        <v>17640</v>
      </c>
      <c r="Q11" s="32">
        <v>6.8027210884353737</v>
      </c>
      <c r="R11" s="37" t="s">
        <v>88</v>
      </c>
      <c r="S11" s="42" t="e">
        <v>#REF!</v>
      </c>
      <c r="T11" t="s">
        <v>114</v>
      </c>
      <c r="U11"/>
      <c r="V11" s="7">
        <v>10931</v>
      </c>
      <c r="W11" t="s">
        <v>77</v>
      </c>
      <c r="Y11" t="s">
        <v>78</v>
      </c>
      <c r="Z11">
        <v>201</v>
      </c>
    </row>
    <row r="12" spans="1:51" x14ac:dyDescent="0.25">
      <c r="A12" t="s">
        <v>120</v>
      </c>
      <c r="B12" t="s">
        <v>125</v>
      </c>
      <c r="C12" t="s">
        <v>126</v>
      </c>
      <c r="D12" s="17">
        <v>44659</v>
      </c>
      <c r="E12" s="7">
        <v>81000</v>
      </c>
      <c r="F12" t="s">
        <v>75</v>
      </c>
      <c r="G12" t="s">
        <v>29</v>
      </c>
      <c r="H12" s="7">
        <v>81000</v>
      </c>
      <c r="I12" s="7">
        <v>46200</v>
      </c>
      <c r="J12" s="12">
        <v>0.57037037037037042</v>
      </c>
      <c r="K12" s="7">
        <v>123118</v>
      </c>
      <c r="L12" s="7">
        <v>18295</v>
      </c>
      <c r="M12" s="7">
        <v>62705</v>
      </c>
      <c r="N12" s="7">
        <v>159547.94521000001</v>
      </c>
      <c r="O12" s="22">
        <v>0.39301665663864555</v>
      </c>
      <c r="P12" s="27">
        <v>3000</v>
      </c>
      <c r="Q12" s="32">
        <v>27</v>
      </c>
      <c r="R12" s="37" t="s">
        <v>79</v>
      </c>
      <c r="S12" s="42" t="e">
        <v>#REF!</v>
      </c>
      <c r="T12" t="s">
        <v>56</v>
      </c>
      <c r="U12"/>
      <c r="V12" s="7">
        <v>18295</v>
      </c>
      <c r="W12" t="s">
        <v>32</v>
      </c>
      <c r="Y12" t="s">
        <v>78</v>
      </c>
      <c r="Z12">
        <v>201</v>
      </c>
    </row>
    <row r="13" spans="1:51" x14ac:dyDescent="0.25">
      <c r="A13" t="s">
        <v>103</v>
      </c>
      <c r="B13" t="s">
        <v>73</v>
      </c>
      <c r="C13" t="s">
        <v>74</v>
      </c>
      <c r="D13" s="17">
        <v>44631</v>
      </c>
      <c r="E13" s="7">
        <v>70000</v>
      </c>
      <c r="F13" t="s">
        <v>75</v>
      </c>
      <c r="G13" t="s">
        <v>29</v>
      </c>
      <c r="H13" s="7">
        <v>70000</v>
      </c>
      <c r="I13" s="7">
        <v>20300</v>
      </c>
      <c r="J13" s="12">
        <v>0.28999999999999998</v>
      </c>
      <c r="K13" s="7">
        <v>119896</v>
      </c>
      <c r="L13" s="7">
        <v>6393</v>
      </c>
      <c r="M13" s="7">
        <v>63607</v>
      </c>
      <c r="N13" s="7">
        <v>153589.98647</v>
      </c>
      <c r="O13" s="22">
        <v>0.41413507131484806</v>
      </c>
      <c r="P13" s="27">
        <v>3588</v>
      </c>
      <c r="Q13" s="32">
        <v>19.509476031215161</v>
      </c>
      <c r="R13" s="37" t="s">
        <v>76</v>
      </c>
      <c r="S13" s="42" t="e">
        <v>#REF!</v>
      </c>
      <c r="T13" t="s">
        <v>48</v>
      </c>
      <c r="U13"/>
      <c r="V13" s="7">
        <v>6393</v>
      </c>
      <c r="W13" t="s">
        <v>77</v>
      </c>
      <c r="Y13" t="s">
        <v>78</v>
      </c>
      <c r="Z13">
        <v>201</v>
      </c>
    </row>
    <row r="14" spans="1:51" x14ac:dyDescent="0.25">
      <c r="A14" t="s">
        <v>103</v>
      </c>
      <c r="B14" t="s">
        <v>80</v>
      </c>
      <c r="C14" t="s">
        <v>81</v>
      </c>
      <c r="D14" s="17">
        <v>44720</v>
      </c>
      <c r="E14" s="7">
        <v>250000</v>
      </c>
      <c r="F14" t="s">
        <v>75</v>
      </c>
      <c r="G14" t="s">
        <v>29</v>
      </c>
      <c r="H14" s="7">
        <v>250000</v>
      </c>
      <c r="I14" s="7">
        <v>95500</v>
      </c>
      <c r="J14" s="12">
        <v>0.38200000000000001</v>
      </c>
      <c r="K14" s="7">
        <v>207778</v>
      </c>
      <c r="L14" s="7">
        <v>15000</v>
      </c>
      <c r="M14" s="7">
        <v>235000</v>
      </c>
      <c r="N14" s="7">
        <v>260863.32882</v>
      </c>
      <c r="O14" s="22">
        <v>0.90085486934100223</v>
      </c>
      <c r="P14" s="27">
        <v>5008</v>
      </c>
      <c r="Q14" s="32">
        <v>49.920127795527158</v>
      </c>
      <c r="R14" s="37" t="s">
        <v>76</v>
      </c>
      <c r="S14" s="42" t="e">
        <v>#REF!</v>
      </c>
      <c r="T14" t="s">
        <v>48</v>
      </c>
      <c r="U14"/>
      <c r="V14" s="7">
        <v>15000</v>
      </c>
      <c r="W14" t="s">
        <v>77</v>
      </c>
      <c r="Y14" t="s">
        <v>78</v>
      </c>
      <c r="Z14">
        <v>201</v>
      </c>
    </row>
    <row r="15" spans="1:51" x14ac:dyDescent="0.25">
      <c r="A15" t="s">
        <v>103</v>
      </c>
      <c r="B15" t="s">
        <v>83</v>
      </c>
      <c r="C15" t="s">
        <v>84</v>
      </c>
      <c r="D15" s="17">
        <v>44872</v>
      </c>
      <c r="E15" s="7">
        <v>70000</v>
      </c>
      <c r="F15" t="s">
        <v>75</v>
      </c>
      <c r="G15" t="s">
        <v>29</v>
      </c>
      <c r="H15" s="7">
        <v>70000</v>
      </c>
      <c r="I15" s="7">
        <v>58700</v>
      </c>
      <c r="J15" s="12">
        <v>0.83857142857142852</v>
      </c>
      <c r="K15" s="7">
        <v>81982</v>
      </c>
      <c r="L15" s="7">
        <v>8230</v>
      </c>
      <c r="M15" s="7">
        <v>61770</v>
      </c>
      <c r="N15" s="7">
        <v>99799.729359999998</v>
      </c>
      <c r="O15" s="22">
        <v>0.61893955420642233</v>
      </c>
      <c r="P15" s="27">
        <v>2935</v>
      </c>
      <c r="Q15" s="32">
        <v>23.850085178875638</v>
      </c>
      <c r="R15" s="37" t="s">
        <v>76</v>
      </c>
      <c r="S15" s="42" t="e">
        <v>#REF!</v>
      </c>
      <c r="T15" t="s">
        <v>48</v>
      </c>
      <c r="U15"/>
      <c r="V15" s="7">
        <v>6210</v>
      </c>
      <c r="W15" t="s">
        <v>77</v>
      </c>
      <c r="Y15" t="s">
        <v>78</v>
      </c>
      <c r="Z15">
        <v>201</v>
      </c>
    </row>
    <row r="16" spans="1:51" x14ac:dyDescent="0.25">
      <c r="A16" t="s">
        <v>103</v>
      </c>
      <c r="B16" t="s">
        <v>89</v>
      </c>
      <c r="C16" t="s">
        <v>90</v>
      </c>
      <c r="D16" s="17">
        <v>44539</v>
      </c>
      <c r="E16" s="7">
        <v>95000</v>
      </c>
      <c r="F16" t="s">
        <v>75</v>
      </c>
      <c r="G16" t="s">
        <v>29</v>
      </c>
      <c r="H16" s="7">
        <v>95000</v>
      </c>
      <c r="I16" s="7">
        <v>69700</v>
      </c>
      <c r="J16" s="12">
        <v>0.73368421052631583</v>
      </c>
      <c r="K16" s="7">
        <v>102797</v>
      </c>
      <c r="L16" s="7">
        <v>7841</v>
      </c>
      <c r="M16" s="7">
        <v>87159</v>
      </c>
      <c r="N16" s="7">
        <v>128492.55751</v>
      </c>
      <c r="O16" s="22">
        <v>0.6783194426900313</v>
      </c>
      <c r="P16" s="27">
        <v>2126</v>
      </c>
      <c r="Q16" s="32">
        <v>44.684854186265284</v>
      </c>
      <c r="R16" s="37" t="s">
        <v>76</v>
      </c>
      <c r="S16" s="42" t="e">
        <v>#REF!</v>
      </c>
      <c r="T16" t="s">
        <v>48</v>
      </c>
      <c r="U16"/>
      <c r="V16" s="7">
        <v>7841</v>
      </c>
      <c r="W16" t="s">
        <v>32</v>
      </c>
      <c r="Y16" t="s">
        <v>78</v>
      </c>
      <c r="Z16">
        <v>201</v>
      </c>
    </row>
    <row r="17" spans="1:26" x14ac:dyDescent="0.25">
      <c r="A17" t="s">
        <v>103</v>
      </c>
      <c r="B17" t="s">
        <v>89</v>
      </c>
      <c r="C17" t="s">
        <v>90</v>
      </c>
      <c r="D17" s="17">
        <v>44959</v>
      </c>
      <c r="E17" s="7">
        <v>165000</v>
      </c>
      <c r="F17" t="s">
        <v>75</v>
      </c>
      <c r="G17" t="s">
        <v>29</v>
      </c>
      <c r="H17" s="7">
        <v>165000</v>
      </c>
      <c r="I17" s="7">
        <v>71400</v>
      </c>
      <c r="J17" s="12">
        <v>0.43272727272727274</v>
      </c>
      <c r="K17" s="7">
        <v>102797</v>
      </c>
      <c r="L17" s="7">
        <v>7841</v>
      </c>
      <c r="M17" s="7">
        <v>157159</v>
      </c>
      <c r="N17" s="7">
        <v>128492.55751</v>
      </c>
      <c r="O17" s="22">
        <v>1.2230980770055029</v>
      </c>
      <c r="P17" s="27">
        <v>2126</v>
      </c>
      <c r="Q17" s="32">
        <v>77.610536218250232</v>
      </c>
      <c r="R17" s="37" t="s">
        <v>76</v>
      </c>
      <c r="S17" s="42" t="e">
        <v>#REF!</v>
      </c>
      <c r="T17" t="s">
        <v>48</v>
      </c>
      <c r="U17"/>
      <c r="V17" s="7">
        <v>7841</v>
      </c>
      <c r="W17" t="s">
        <v>32</v>
      </c>
      <c r="Y17" t="s">
        <v>78</v>
      </c>
      <c r="Z17">
        <v>201</v>
      </c>
    </row>
    <row r="18" spans="1:26" x14ac:dyDescent="0.25">
      <c r="A18" t="s">
        <v>103</v>
      </c>
      <c r="B18" t="s">
        <v>92</v>
      </c>
      <c r="C18" t="s">
        <v>93</v>
      </c>
      <c r="D18" s="17">
        <v>44910</v>
      </c>
      <c r="E18" s="7">
        <v>152000</v>
      </c>
      <c r="F18" t="s">
        <v>75</v>
      </c>
      <c r="G18" t="s">
        <v>29</v>
      </c>
      <c r="H18" s="7">
        <v>152000</v>
      </c>
      <c r="I18" s="7">
        <v>48800</v>
      </c>
      <c r="J18" s="12">
        <v>0.32105263157894737</v>
      </c>
      <c r="K18" s="7">
        <v>162620</v>
      </c>
      <c r="L18" s="7">
        <v>5000</v>
      </c>
      <c r="M18" s="7">
        <v>147000</v>
      </c>
      <c r="N18" s="7">
        <v>213288.22732999999</v>
      </c>
      <c r="O18" s="22">
        <v>0.68920822232050005</v>
      </c>
      <c r="P18" s="27">
        <v>4984</v>
      </c>
      <c r="Q18" s="32">
        <v>30.497592295345104</v>
      </c>
      <c r="R18" s="37" t="s">
        <v>76</v>
      </c>
      <c r="S18" s="42" t="e">
        <v>#REF!</v>
      </c>
      <c r="T18" t="s">
        <v>48</v>
      </c>
      <c r="U18"/>
      <c r="V18" s="7">
        <v>5000</v>
      </c>
      <c r="W18" t="s">
        <v>32</v>
      </c>
      <c r="Y18" t="s">
        <v>78</v>
      </c>
      <c r="Z18">
        <v>201</v>
      </c>
    </row>
    <row r="19" spans="1:26" x14ac:dyDescent="0.25">
      <c r="A19" t="s">
        <v>120</v>
      </c>
      <c r="B19" t="s">
        <v>144</v>
      </c>
      <c r="C19" t="s">
        <v>145</v>
      </c>
      <c r="D19" s="17">
        <v>44697</v>
      </c>
      <c r="E19" s="7">
        <v>205000</v>
      </c>
      <c r="F19" t="s">
        <v>75</v>
      </c>
      <c r="G19" t="s">
        <v>29</v>
      </c>
      <c r="H19" s="7">
        <v>205000</v>
      </c>
      <c r="I19" s="7">
        <v>63700</v>
      </c>
      <c r="J19" s="12">
        <v>0.31073170731707317</v>
      </c>
      <c r="K19" s="7">
        <v>142654</v>
      </c>
      <c r="L19" s="7">
        <v>13870</v>
      </c>
      <c r="M19" s="7">
        <v>191130</v>
      </c>
      <c r="N19" s="7">
        <v>174267.92963</v>
      </c>
      <c r="O19" s="22">
        <v>1.0967594577258191</v>
      </c>
      <c r="P19" s="27">
        <v>3630</v>
      </c>
      <c r="Q19" s="32">
        <v>56.473829201101928</v>
      </c>
      <c r="R19" s="37" t="s">
        <v>76</v>
      </c>
      <c r="S19" s="42" t="e">
        <v>#REF!</v>
      </c>
      <c r="T19" t="s">
        <v>48</v>
      </c>
      <c r="U19"/>
      <c r="V19" s="7">
        <v>13068</v>
      </c>
      <c r="W19" t="s">
        <v>77</v>
      </c>
      <c r="Y19" t="s">
        <v>78</v>
      </c>
      <c r="Z19">
        <v>201</v>
      </c>
    </row>
    <row r="20" spans="1:26" x14ac:dyDescent="0.25">
      <c r="A20" t="s">
        <v>120</v>
      </c>
      <c r="B20" t="s">
        <v>146</v>
      </c>
      <c r="C20" t="s">
        <v>147</v>
      </c>
      <c r="D20" s="17">
        <v>44910</v>
      </c>
      <c r="E20" s="7">
        <v>265000</v>
      </c>
      <c r="F20" t="s">
        <v>75</v>
      </c>
      <c r="G20" t="s">
        <v>29</v>
      </c>
      <c r="H20" s="7">
        <v>265000</v>
      </c>
      <c r="I20" s="7">
        <v>81900</v>
      </c>
      <c r="J20" s="12">
        <v>0.3090566037735849</v>
      </c>
      <c r="K20" s="7">
        <v>171697</v>
      </c>
      <c r="L20" s="7">
        <v>9148</v>
      </c>
      <c r="M20" s="7">
        <v>255852</v>
      </c>
      <c r="N20" s="7">
        <v>219958.05142</v>
      </c>
      <c r="O20" s="22">
        <v>1.163185427167938</v>
      </c>
      <c r="P20" s="27">
        <v>3360</v>
      </c>
      <c r="Q20" s="32">
        <v>78.86904761904762</v>
      </c>
      <c r="R20" s="37" t="s">
        <v>76</v>
      </c>
      <c r="S20" s="42" t="e">
        <v>#REF!</v>
      </c>
      <c r="T20" t="s">
        <v>48</v>
      </c>
      <c r="U20"/>
      <c r="V20" s="7">
        <v>9148</v>
      </c>
      <c r="W20" t="s">
        <v>32</v>
      </c>
      <c r="Y20" t="s">
        <v>78</v>
      </c>
      <c r="Z20">
        <v>201</v>
      </c>
    </row>
    <row r="21" spans="1:26" x14ac:dyDescent="0.25">
      <c r="A21" t="s">
        <v>120</v>
      </c>
      <c r="B21" t="s">
        <v>148</v>
      </c>
      <c r="C21" t="s">
        <v>149</v>
      </c>
      <c r="D21" s="17">
        <v>44795</v>
      </c>
      <c r="E21" s="7">
        <v>295000</v>
      </c>
      <c r="F21" t="s">
        <v>75</v>
      </c>
      <c r="G21" t="s">
        <v>29</v>
      </c>
      <c r="H21" s="7">
        <v>295000</v>
      </c>
      <c r="I21" s="7">
        <v>41000</v>
      </c>
      <c r="J21" s="12">
        <v>0.13898305084745763</v>
      </c>
      <c r="K21" s="7">
        <v>119445</v>
      </c>
      <c r="L21" s="7">
        <v>9148</v>
      </c>
      <c r="M21" s="7">
        <v>285852</v>
      </c>
      <c r="N21" s="7">
        <v>149251.69146999999</v>
      </c>
      <c r="O21" s="22">
        <v>1.9152345758001481</v>
      </c>
      <c r="P21" s="27">
        <v>3493</v>
      </c>
      <c r="Q21" s="32">
        <v>84.454623532779848</v>
      </c>
      <c r="R21" s="37" t="s">
        <v>76</v>
      </c>
      <c r="S21" s="42" t="e">
        <v>#REF!</v>
      </c>
      <c r="T21" t="s">
        <v>87</v>
      </c>
      <c r="U21"/>
      <c r="V21" s="7">
        <v>9148</v>
      </c>
      <c r="W21" t="s">
        <v>77</v>
      </c>
      <c r="Y21" t="s">
        <v>78</v>
      </c>
      <c r="Z21">
        <v>201</v>
      </c>
    </row>
    <row r="22" spans="1:26" x14ac:dyDescent="0.25">
      <c r="A22" t="s">
        <v>120</v>
      </c>
      <c r="B22" t="s">
        <v>150</v>
      </c>
      <c r="C22" t="s">
        <v>151</v>
      </c>
      <c r="D22" s="17">
        <v>44811</v>
      </c>
      <c r="E22" s="7">
        <v>60000</v>
      </c>
      <c r="F22" t="s">
        <v>75</v>
      </c>
      <c r="G22" t="s">
        <v>29</v>
      </c>
      <c r="H22" s="7">
        <v>60000</v>
      </c>
      <c r="I22" s="7">
        <v>34000</v>
      </c>
      <c r="J22" s="12">
        <v>0.56666666666666665</v>
      </c>
      <c r="K22" s="7">
        <v>67560</v>
      </c>
      <c r="L22" s="7">
        <v>9148</v>
      </c>
      <c r="M22" s="7">
        <v>50852</v>
      </c>
      <c r="N22" s="7">
        <v>79041.948579999997</v>
      </c>
      <c r="O22" s="22">
        <v>0.64335458466755324</v>
      </c>
      <c r="P22" s="27">
        <v>1447</v>
      </c>
      <c r="Q22" s="32">
        <v>41.465100207325499</v>
      </c>
      <c r="R22" s="37" t="s">
        <v>76</v>
      </c>
      <c r="S22" s="42" t="e">
        <v>#REF!</v>
      </c>
      <c r="T22" t="s">
        <v>87</v>
      </c>
      <c r="U22"/>
      <c r="V22" s="7">
        <v>9148</v>
      </c>
      <c r="W22" t="s">
        <v>77</v>
      </c>
      <c r="Y22" t="s">
        <v>78</v>
      </c>
      <c r="Z22">
        <v>201</v>
      </c>
    </row>
    <row r="23" spans="1:26" x14ac:dyDescent="0.25">
      <c r="A23" t="s">
        <v>104</v>
      </c>
      <c r="B23" t="s">
        <v>152</v>
      </c>
      <c r="C23" t="s">
        <v>153</v>
      </c>
      <c r="D23" s="17">
        <v>44935</v>
      </c>
      <c r="E23" s="7">
        <v>76000</v>
      </c>
      <c r="F23" t="s">
        <v>75</v>
      </c>
      <c r="G23" t="s">
        <v>29</v>
      </c>
      <c r="H23" s="7">
        <v>76000</v>
      </c>
      <c r="I23" s="7">
        <v>44500</v>
      </c>
      <c r="J23" s="12">
        <v>0.58552631578947367</v>
      </c>
      <c r="K23" s="7">
        <v>91274</v>
      </c>
      <c r="L23" s="7">
        <v>8429</v>
      </c>
      <c r="M23" s="7">
        <v>67571</v>
      </c>
      <c r="N23" s="7">
        <v>112104.19486</v>
      </c>
      <c r="O23" s="22">
        <v>0.60275175326298225</v>
      </c>
      <c r="P23" s="27">
        <v>5760</v>
      </c>
      <c r="Q23" s="32">
        <v>13.194444444444445</v>
      </c>
      <c r="R23" s="37" t="s">
        <v>76</v>
      </c>
      <c r="S23" s="42" t="e">
        <v>#REF!</v>
      </c>
      <c r="T23" t="s">
        <v>48</v>
      </c>
      <c r="U23"/>
      <c r="V23" s="7">
        <v>8429</v>
      </c>
      <c r="W23" t="s">
        <v>32</v>
      </c>
      <c r="Y23" t="s">
        <v>78</v>
      </c>
      <c r="Z23">
        <v>201</v>
      </c>
    </row>
    <row r="24" spans="1:26" x14ac:dyDescent="0.25">
      <c r="A24" t="s">
        <v>104</v>
      </c>
      <c r="B24" t="s">
        <v>154</v>
      </c>
      <c r="C24" t="s">
        <v>155</v>
      </c>
      <c r="D24" s="17">
        <v>44783</v>
      </c>
      <c r="E24" s="7">
        <v>330000</v>
      </c>
      <c r="F24" t="s">
        <v>75</v>
      </c>
      <c r="G24" t="s">
        <v>41</v>
      </c>
      <c r="H24" s="7">
        <v>330000</v>
      </c>
      <c r="I24" s="7">
        <v>72900</v>
      </c>
      <c r="J24" s="12">
        <v>0.22090909090909092</v>
      </c>
      <c r="K24" s="7">
        <v>1109570</v>
      </c>
      <c r="L24" s="7">
        <v>11797</v>
      </c>
      <c r="M24" s="7">
        <v>318203</v>
      </c>
      <c r="N24" s="7">
        <v>1485484.4384300001</v>
      </c>
      <c r="O24" s="22">
        <v>0.21420823521807264</v>
      </c>
      <c r="P24" s="27">
        <v>24860</v>
      </c>
      <c r="Q24" s="32">
        <v>13.274336283185841</v>
      </c>
      <c r="R24" s="37" t="s">
        <v>76</v>
      </c>
      <c r="S24" s="42" t="e">
        <v>#REF!</v>
      </c>
      <c r="T24" t="s">
        <v>48</v>
      </c>
      <c r="U24"/>
      <c r="V24" s="7">
        <v>11797</v>
      </c>
      <c r="W24" t="s">
        <v>32</v>
      </c>
      <c r="X24" t="s">
        <v>156</v>
      </c>
      <c r="Y24" t="s">
        <v>78</v>
      </c>
      <c r="Z24">
        <v>201</v>
      </c>
    </row>
    <row r="25" spans="1:26" x14ac:dyDescent="0.25">
      <c r="A25" t="s">
        <v>120</v>
      </c>
      <c r="B25" t="s">
        <v>127</v>
      </c>
      <c r="C25" t="s">
        <v>128</v>
      </c>
      <c r="D25" s="17">
        <v>44949</v>
      </c>
      <c r="E25" s="7">
        <v>84000</v>
      </c>
      <c r="F25" t="s">
        <v>75</v>
      </c>
      <c r="G25" t="s">
        <v>29</v>
      </c>
      <c r="H25" s="7">
        <v>84000</v>
      </c>
      <c r="I25" s="7">
        <v>45700</v>
      </c>
      <c r="J25" s="12">
        <v>0.544047619047619</v>
      </c>
      <c r="K25" s="7">
        <v>156609</v>
      </c>
      <c r="L25" s="7">
        <v>18295</v>
      </c>
      <c r="M25" s="7">
        <v>65705</v>
      </c>
      <c r="N25" s="7">
        <v>210523.59208999999</v>
      </c>
      <c r="O25" s="22">
        <v>0.31210278785244533</v>
      </c>
      <c r="P25" s="27">
        <v>2940</v>
      </c>
      <c r="Q25" s="32">
        <v>28.571428571428573</v>
      </c>
      <c r="R25" s="37" t="s">
        <v>79</v>
      </c>
      <c r="S25" s="42" t="e">
        <v>#REF!</v>
      </c>
      <c r="T25" t="s">
        <v>56</v>
      </c>
      <c r="U25"/>
      <c r="V25" s="7">
        <v>18295</v>
      </c>
      <c r="W25" t="s">
        <v>32</v>
      </c>
      <c r="Y25" t="s">
        <v>78</v>
      </c>
      <c r="Z25">
        <v>201</v>
      </c>
    </row>
    <row r="26" spans="1:26" x14ac:dyDescent="0.25">
      <c r="A26" t="s">
        <v>120</v>
      </c>
      <c r="B26" t="s">
        <v>129</v>
      </c>
      <c r="C26" t="s">
        <v>130</v>
      </c>
      <c r="D26" s="17">
        <v>44375</v>
      </c>
      <c r="E26" s="7">
        <v>95000</v>
      </c>
      <c r="F26" t="s">
        <v>75</v>
      </c>
      <c r="G26" t="s">
        <v>29</v>
      </c>
      <c r="H26" s="7">
        <v>95000</v>
      </c>
      <c r="I26" s="7">
        <v>54600</v>
      </c>
      <c r="J26" s="12">
        <v>0.57473684210526321</v>
      </c>
      <c r="K26" s="7">
        <v>126120</v>
      </c>
      <c r="L26" s="7">
        <v>9148</v>
      </c>
      <c r="M26" s="7">
        <v>85852</v>
      </c>
      <c r="N26" s="7">
        <v>178039.57381999999</v>
      </c>
      <c r="O26" s="22">
        <v>0.48220740006262502</v>
      </c>
      <c r="P26" s="27">
        <v>3136</v>
      </c>
      <c r="Q26" s="32">
        <v>30.293367346938776</v>
      </c>
      <c r="R26" s="37" t="s">
        <v>79</v>
      </c>
      <c r="S26" s="42" t="e">
        <v>#REF!</v>
      </c>
      <c r="T26" t="s">
        <v>87</v>
      </c>
      <c r="U26"/>
      <c r="V26" s="7">
        <v>9148</v>
      </c>
      <c r="W26" t="s">
        <v>32</v>
      </c>
      <c r="Y26" t="s">
        <v>78</v>
      </c>
      <c r="Z26">
        <v>201</v>
      </c>
    </row>
    <row r="27" spans="1:26" x14ac:dyDescent="0.25">
      <c r="A27" t="s">
        <v>120</v>
      </c>
      <c r="B27" t="s">
        <v>131</v>
      </c>
      <c r="C27" t="s">
        <v>132</v>
      </c>
      <c r="D27" s="17">
        <v>44316</v>
      </c>
      <c r="E27" s="7">
        <v>180000</v>
      </c>
      <c r="F27" t="s">
        <v>75</v>
      </c>
      <c r="G27" t="s">
        <v>29</v>
      </c>
      <c r="H27" s="7">
        <v>180000</v>
      </c>
      <c r="I27" s="7">
        <v>136000</v>
      </c>
      <c r="J27" s="12">
        <v>0.75555555555555554</v>
      </c>
      <c r="K27" s="7">
        <v>284359</v>
      </c>
      <c r="L27" s="7">
        <v>9148</v>
      </c>
      <c r="M27" s="7">
        <v>170852</v>
      </c>
      <c r="N27" s="7">
        <v>418890.41096000001</v>
      </c>
      <c r="O27" s="22">
        <v>0.40786801399546652</v>
      </c>
      <c r="P27" s="27">
        <v>5700</v>
      </c>
      <c r="Q27" s="32">
        <v>31.578947368421051</v>
      </c>
      <c r="R27" s="37" t="s">
        <v>79</v>
      </c>
      <c r="S27" s="42" t="e">
        <v>#REF!</v>
      </c>
      <c r="T27" t="s">
        <v>137</v>
      </c>
      <c r="U27"/>
      <c r="V27" s="7">
        <v>9148</v>
      </c>
      <c r="W27" t="s">
        <v>32</v>
      </c>
      <c r="Y27" t="s">
        <v>78</v>
      </c>
      <c r="Z27">
        <v>201</v>
      </c>
    </row>
    <row r="28" spans="1:26" x14ac:dyDescent="0.25">
      <c r="A28" t="s">
        <v>120</v>
      </c>
      <c r="B28" t="s">
        <v>133</v>
      </c>
      <c r="C28" t="s">
        <v>134</v>
      </c>
      <c r="D28" s="17">
        <v>44543</v>
      </c>
      <c r="E28" s="7">
        <v>375000</v>
      </c>
      <c r="F28" t="s">
        <v>75</v>
      </c>
      <c r="G28" t="s">
        <v>29</v>
      </c>
      <c r="H28" s="7">
        <v>375000</v>
      </c>
      <c r="I28" s="7">
        <v>59700</v>
      </c>
      <c r="J28" s="12">
        <v>0.15920000000000001</v>
      </c>
      <c r="K28" s="7">
        <v>188535</v>
      </c>
      <c r="L28" s="7">
        <v>10454</v>
      </c>
      <c r="M28" s="7">
        <v>364546</v>
      </c>
      <c r="N28" s="7">
        <v>271051.75037999998</v>
      </c>
      <c r="O28" s="22">
        <v>1.344931362697072</v>
      </c>
      <c r="P28" s="27">
        <v>5191</v>
      </c>
      <c r="Q28" s="32">
        <v>72.240416104796765</v>
      </c>
      <c r="R28" s="37" t="s">
        <v>79</v>
      </c>
      <c r="S28" s="42" t="e">
        <v>#REF!</v>
      </c>
      <c r="T28" t="s">
        <v>87</v>
      </c>
      <c r="U28"/>
      <c r="V28" s="7">
        <v>10454</v>
      </c>
      <c r="W28" t="s">
        <v>77</v>
      </c>
      <c r="Y28" t="s">
        <v>78</v>
      </c>
      <c r="Z28">
        <v>201</v>
      </c>
    </row>
    <row r="29" spans="1:26" x14ac:dyDescent="0.25">
      <c r="A29" t="s">
        <v>120</v>
      </c>
      <c r="B29" t="s">
        <v>135</v>
      </c>
      <c r="C29" t="s">
        <v>136</v>
      </c>
      <c r="D29" s="17">
        <v>44874</v>
      </c>
      <c r="E29" s="7">
        <v>200000</v>
      </c>
      <c r="F29" t="s">
        <v>75</v>
      </c>
      <c r="G29" t="s">
        <v>29</v>
      </c>
      <c r="H29" s="7">
        <v>200000</v>
      </c>
      <c r="I29" s="7">
        <v>43900</v>
      </c>
      <c r="J29" s="12">
        <v>0.2195</v>
      </c>
      <c r="K29" s="7">
        <v>117966</v>
      </c>
      <c r="L29" s="7">
        <v>15682</v>
      </c>
      <c r="M29" s="7">
        <v>184318</v>
      </c>
      <c r="N29" s="7">
        <v>155683.40943999999</v>
      </c>
      <c r="O29" s="22">
        <v>1.1839283367636917</v>
      </c>
      <c r="P29" s="27">
        <v>3000</v>
      </c>
      <c r="Q29" s="32">
        <v>66.666666666666671</v>
      </c>
      <c r="R29" s="37" t="s">
        <v>79</v>
      </c>
      <c r="S29" s="42" t="e">
        <v>#REF!</v>
      </c>
      <c r="T29" t="s">
        <v>138</v>
      </c>
      <c r="U29"/>
      <c r="V29" s="7">
        <v>15682</v>
      </c>
      <c r="W29" t="s">
        <v>32</v>
      </c>
      <c r="Y29" t="s">
        <v>78</v>
      </c>
      <c r="Z29">
        <v>201</v>
      </c>
    </row>
    <row r="30" spans="1:26" x14ac:dyDescent="0.25">
      <c r="A30" t="s">
        <v>104</v>
      </c>
      <c r="B30" t="s">
        <v>139</v>
      </c>
      <c r="C30" t="s">
        <v>140</v>
      </c>
      <c r="D30" s="17">
        <v>44701</v>
      </c>
      <c r="E30" s="7">
        <v>350000</v>
      </c>
      <c r="F30" t="s">
        <v>75</v>
      </c>
      <c r="G30" t="s">
        <v>29</v>
      </c>
      <c r="H30" s="7">
        <v>350000</v>
      </c>
      <c r="I30" s="7">
        <v>81100</v>
      </c>
      <c r="J30" s="12">
        <v>0.23171428571428571</v>
      </c>
      <c r="K30" s="7">
        <v>385458</v>
      </c>
      <c r="L30" s="7">
        <v>44391</v>
      </c>
      <c r="M30" s="7">
        <v>305609</v>
      </c>
      <c r="N30" s="7">
        <v>519127.85388000001</v>
      </c>
      <c r="O30" s="22">
        <v>0.58869698036014773</v>
      </c>
      <c r="P30" s="27">
        <v>26772</v>
      </c>
      <c r="Q30" s="32">
        <v>13.073360227102944</v>
      </c>
      <c r="R30" s="37" t="s">
        <v>79</v>
      </c>
      <c r="S30" s="42" t="e">
        <v>#REF!</v>
      </c>
      <c r="T30" t="s">
        <v>141</v>
      </c>
      <c r="U30"/>
      <c r="V30" s="7">
        <v>40946</v>
      </c>
      <c r="W30" t="s">
        <v>32</v>
      </c>
      <c r="Y30" t="s">
        <v>78</v>
      </c>
      <c r="Z30">
        <v>201</v>
      </c>
    </row>
    <row r="31" spans="1:26" x14ac:dyDescent="0.25">
      <c r="A31" t="s">
        <v>104</v>
      </c>
      <c r="B31" t="s">
        <v>142</v>
      </c>
      <c r="C31" t="s">
        <v>143</v>
      </c>
      <c r="D31" s="17">
        <v>44859</v>
      </c>
      <c r="E31" s="7">
        <v>240000</v>
      </c>
      <c r="F31" t="s">
        <v>75</v>
      </c>
      <c r="G31" t="s">
        <v>29</v>
      </c>
      <c r="H31" s="7">
        <v>240000</v>
      </c>
      <c r="I31" s="7">
        <v>71600</v>
      </c>
      <c r="J31" s="12">
        <v>0.29833333333333334</v>
      </c>
      <c r="K31" s="7">
        <v>168774</v>
      </c>
      <c r="L31" s="7">
        <v>12197</v>
      </c>
      <c r="M31" s="7">
        <v>227803</v>
      </c>
      <c r="N31" s="7">
        <v>238321.15677</v>
      </c>
      <c r="O31" s="22">
        <v>0.95586561884578758</v>
      </c>
      <c r="P31" s="27">
        <v>13087</v>
      </c>
      <c r="Q31" s="32">
        <v>18.338809505616261</v>
      </c>
      <c r="R31" s="37" t="s">
        <v>79</v>
      </c>
      <c r="S31" s="42" t="e">
        <v>#REF!</v>
      </c>
      <c r="T31" t="s">
        <v>56</v>
      </c>
      <c r="U31"/>
      <c r="V31" s="7">
        <v>12197</v>
      </c>
      <c r="W31" t="s">
        <v>77</v>
      </c>
      <c r="Y31" t="s">
        <v>78</v>
      </c>
      <c r="Z31">
        <v>201</v>
      </c>
    </row>
    <row r="32" spans="1:26" x14ac:dyDescent="0.25">
      <c r="A32" t="s">
        <v>115</v>
      </c>
      <c r="B32" t="s">
        <v>97</v>
      </c>
      <c r="C32" t="s">
        <v>98</v>
      </c>
      <c r="D32" s="17">
        <v>44673</v>
      </c>
      <c r="E32" s="7">
        <v>30000</v>
      </c>
      <c r="F32" t="s">
        <v>75</v>
      </c>
      <c r="G32" t="s">
        <v>41</v>
      </c>
      <c r="H32" s="7">
        <v>30000</v>
      </c>
      <c r="I32" s="7">
        <v>28400</v>
      </c>
      <c r="J32" s="12">
        <v>0.94666666666666666</v>
      </c>
      <c r="K32" s="7">
        <v>105347</v>
      </c>
      <c r="L32" s="7">
        <v>5576</v>
      </c>
      <c r="M32" s="7">
        <v>24424</v>
      </c>
      <c r="N32" s="7">
        <v>142661.66034</v>
      </c>
      <c r="O32" s="22">
        <v>0.17120226935387706</v>
      </c>
      <c r="P32" s="27">
        <v>2651</v>
      </c>
      <c r="Q32" s="32">
        <v>11.316484345529989</v>
      </c>
      <c r="R32" s="37" t="s">
        <v>99</v>
      </c>
      <c r="S32" s="42" t="e">
        <v>#REF!</v>
      </c>
      <c r="U32" t="s">
        <v>100</v>
      </c>
      <c r="V32" s="7">
        <v>5576</v>
      </c>
      <c r="W32" t="s">
        <v>32</v>
      </c>
      <c r="X32" t="s">
        <v>96</v>
      </c>
      <c r="Y32" t="s">
        <v>78</v>
      </c>
      <c r="Z32">
        <v>201</v>
      </c>
    </row>
    <row r="33" spans="1:26" x14ac:dyDescent="0.25">
      <c r="A33" t="s">
        <v>115</v>
      </c>
      <c r="B33" t="s">
        <v>101</v>
      </c>
      <c r="C33" t="s">
        <v>102</v>
      </c>
      <c r="D33" s="17">
        <v>44552</v>
      </c>
      <c r="E33" s="7">
        <v>160000</v>
      </c>
      <c r="F33" t="s">
        <v>75</v>
      </c>
      <c r="G33" t="s">
        <v>29</v>
      </c>
      <c r="H33" s="7">
        <v>160000</v>
      </c>
      <c r="I33" s="7">
        <v>47800</v>
      </c>
      <c r="J33" s="12">
        <v>0.29875000000000002</v>
      </c>
      <c r="K33" s="7">
        <v>86956</v>
      </c>
      <c r="L33" s="7">
        <v>12022</v>
      </c>
      <c r="M33" s="7">
        <v>147978</v>
      </c>
      <c r="N33" s="7">
        <v>101399.18809</v>
      </c>
      <c r="O33" s="22">
        <v>1.4593607975308198</v>
      </c>
      <c r="P33" s="27">
        <v>3442</v>
      </c>
      <c r="Q33" s="32">
        <v>46.484601975595581</v>
      </c>
      <c r="R33" s="37" t="s">
        <v>76</v>
      </c>
      <c r="S33" s="42" t="e">
        <v>#REF!</v>
      </c>
      <c r="U33" t="s">
        <v>48</v>
      </c>
      <c r="V33" s="7">
        <v>12022</v>
      </c>
      <c r="W33" t="s">
        <v>32</v>
      </c>
      <c r="Y33" t="s">
        <v>78</v>
      </c>
      <c r="Z33">
        <v>201</v>
      </c>
    </row>
    <row r="34" spans="1:26" x14ac:dyDescent="0.25">
      <c r="A34" t="s">
        <v>115</v>
      </c>
      <c r="B34" t="s">
        <v>45</v>
      </c>
      <c r="C34" t="s">
        <v>46</v>
      </c>
      <c r="D34" s="17">
        <v>44672</v>
      </c>
      <c r="E34" s="7">
        <v>120000</v>
      </c>
      <c r="F34" t="s">
        <v>28</v>
      </c>
      <c r="G34" t="s">
        <v>29</v>
      </c>
      <c r="H34" s="7">
        <v>120000</v>
      </c>
      <c r="I34" s="7">
        <v>72600</v>
      </c>
      <c r="J34" s="12">
        <f t="shared" si="0"/>
        <v>60.5</v>
      </c>
      <c r="K34" s="7">
        <v>145935</v>
      </c>
      <c r="L34" s="7">
        <v>10420</v>
      </c>
      <c r="M34" s="7">
        <f t="shared" si="1"/>
        <v>109580</v>
      </c>
      <c r="N34" s="7">
        <v>200762.96296</v>
      </c>
      <c r="O34" s="22">
        <f t="shared" si="2"/>
        <v>0.54581780615497644</v>
      </c>
      <c r="P34" s="27">
        <v>2744</v>
      </c>
      <c r="Q34" s="32">
        <f t="shared" si="3"/>
        <v>39.934402332361515</v>
      </c>
      <c r="R34" s="37" t="s">
        <v>47</v>
      </c>
      <c r="S34" s="42">
        <f>ABS(O41-O34)*100</f>
        <v>31.797588290245816</v>
      </c>
      <c r="U34" t="s">
        <v>48</v>
      </c>
      <c r="V34" s="7">
        <v>10420</v>
      </c>
      <c r="W34" t="s">
        <v>32</v>
      </c>
      <c r="Y34" t="s">
        <v>34</v>
      </c>
      <c r="Z34">
        <v>201</v>
      </c>
    </row>
    <row r="35" spans="1:26" x14ac:dyDescent="0.25">
      <c r="A35" t="s">
        <v>115</v>
      </c>
      <c r="B35" t="s">
        <v>49</v>
      </c>
      <c r="C35" t="s">
        <v>50</v>
      </c>
      <c r="D35" s="17">
        <v>44916</v>
      </c>
      <c r="E35" s="7">
        <v>750000</v>
      </c>
      <c r="F35" t="s">
        <v>28</v>
      </c>
      <c r="G35" t="s">
        <v>29</v>
      </c>
      <c r="H35" s="7">
        <v>750000</v>
      </c>
      <c r="I35" s="7">
        <v>267800</v>
      </c>
      <c r="J35" s="12">
        <f t="shared" si="0"/>
        <v>35.706666666666663</v>
      </c>
      <c r="K35" s="7">
        <v>606117</v>
      </c>
      <c r="L35" s="7">
        <v>80975</v>
      </c>
      <c r="M35" s="7">
        <f t="shared" si="1"/>
        <v>669025</v>
      </c>
      <c r="N35" s="7">
        <v>875236.66666999995</v>
      </c>
      <c r="O35" s="22">
        <f t="shared" si="2"/>
        <v>0.76439324982285028</v>
      </c>
      <c r="P35" s="27">
        <v>4807</v>
      </c>
      <c r="Q35" s="32">
        <f t="shared" si="3"/>
        <v>139.17724152277927</v>
      </c>
      <c r="R35" s="37" t="s">
        <v>30</v>
      </c>
      <c r="S35" s="42">
        <f>ABS(O41-O35)*100</f>
        <v>9.9400439234584308</v>
      </c>
      <c r="U35" t="s">
        <v>51</v>
      </c>
      <c r="V35" s="7">
        <v>59459</v>
      </c>
      <c r="W35" t="s">
        <v>32</v>
      </c>
      <c r="Y35" t="s">
        <v>34</v>
      </c>
      <c r="Z35">
        <v>201</v>
      </c>
    </row>
    <row r="36" spans="1:26" x14ac:dyDescent="0.25">
      <c r="A36" t="s">
        <v>115</v>
      </c>
      <c r="B36" t="s">
        <v>52</v>
      </c>
      <c r="C36" t="s">
        <v>53</v>
      </c>
      <c r="D36" s="17">
        <v>44980</v>
      </c>
      <c r="E36" s="7">
        <v>65000</v>
      </c>
      <c r="F36" t="s">
        <v>54</v>
      </c>
      <c r="G36" t="s">
        <v>29</v>
      </c>
      <c r="H36" s="7">
        <v>65000</v>
      </c>
      <c r="I36" s="7">
        <v>32300</v>
      </c>
      <c r="J36" s="12">
        <f t="shared" si="0"/>
        <v>49.692307692307693</v>
      </c>
      <c r="K36" s="7">
        <v>67630</v>
      </c>
      <c r="L36" s="7">
        <v>11326</v>
      </c>
      <c r="M36" s="7">
        <f t="shared" si="1"/>
        <v>53674</v>
      </c>
      <c r="N36" s="7">
        <v>104266.66667000001</v>
      </c>
      <c r="O36" s="22">
        <f t="shared" si="2"/>
        <v>0.51477621481730251</v>
      </c>
      <c r="P36" s="27">
        <v>1528</v>
      </c>
      <c r="Q36" s="32">
        <f t="shared" si="3"/>
        <v>35.126963350785338</v>
      </c>
      <c r="R36" s="37" t="s">
        <v>55</v>
      </c>
      <c r="S36" s="42">
        <f>ABS(O41-O36)*100</f>
        <v>34.901747424013209</v>
      </c>
      <c r="U36" t="s">
        <v>56</v>
      </c>
      <c r="V36" s="7">
        <v>11326</v>
      </c>
      <c r="W36" t="s">
        <v>32</v>
      </c>
      <c r="Y36" t="s">
        <v>34</v>
      </c>
      <c r="Z36">
        <v>201</v>
      </c>
    </row>
    <row r="37" spans="1:26" x14ac:dyDescent="0.25">
      <c r="A37" t="s">
        <v>115</v>
      </c>
      <c r="B37" t="s">
        <v>57</v>
      </c>
      <c r="C37" t="s">
        <v>58</v>
      </c>
      <c r="D37" s="17">
        <v>45013</v>
      </c>
      <c r="E37" s="7">
        <v>700000</v>
      </c>
      <c r="F37" t="s">
        <v>59</v>
      </c>
      <c r="G37" t="s">
        <v>29</v>
      </c>
      <c r="H37" s="7">
        <v>700000</v>
      </c>
      <c r="I37" s="7">
        <v>0</v>
      </c>
      <c r="J37" s="12">
        <f t="shared" si="0"/>
        <v>0</v>
      </c>
      <c r="K37" s="7">
        <v>160833</v>
      </c>
      <c r="L37" s="7">
        <v>28598</v>
      </c>
      <c r="M37" s="7">
        <f t="shared" si="1"/>
        <v>671402</v>
      </c>
      <c r="N37" s="7">
        <v>227991.37930999999</v>
      </c>
      <c r="O37" s="22">
        <f t="shared" si="2"/>
        <v>2.9448569592058758</v>
      </c>
      <c r="P37" s="27">
        <v>2831</v>
      </c>
      <c r="Q37" s="32">
        <f t="shared" si="3"/>
        <v>237.16072059342989</v>
      </c>
      <c r="R37" s="37" t="s">
        <v>60</v>
      </c>
      <c r="S37" s="42">
        <f>ABS(O41-O37)*100</f>
        <v>208.10632701484414</v>
      </c>
      <c r="U37"/>
      <c r="V37" s="7">
        <v>26332</v>
      </c>
      <c r="W37" t="s">
        <v>32</v>
      </c>
      <c r="Y37" t="s">
        <v>34</v>
      </c>
      <c r="Z37">
        <v>201</v>
      </c>
    </row>
    <row r="38" spans="1:26" ht="15.75" thickBot="1" x14ac:dyDescent="0.3">
      <c r="A38" t="s">
        <v>115</v>
      </c>
      <c r="B38" t="s">
        <v>61</v>
      </c>
      <c r="C38" t="s">
        <v>62</v>
      </c>
      <c r="D38" s="17">
        <v>44887</v>
      </c>
      <c r="E38" s="7">
        <v>40000</v>
      </c>
      <c r="F38" t="s">
        <v>63</v>
      </c>
      <c r="G38" t="s">
        <v>29</v>
      </c>
      <c r="H38" s="7">
        <v>40000</v>
      </c>
      <c r="I38" s="7">
        <v>23300</v>
      </c>
      <c r="J38" s="12">
        <f t="shared" si="0"/>
        <v>58.25</v>
      </c>
      <c r="K38" s="7">
        <v>50133</v>
      </c>
      <c r="L38" s="7">
        <v>12158</v>
      </c>
      <c r="M38" s="7">
        <f t="shared" si="1"/>
        <v>27842</v>
      </c>
      <c r="N38" s="7">
        <v>79114.583329999994</v>
      </c>
      <c r="O38" s="22">
        <f t="shared" si="2"/>
        <v>0.35191994734859966</v>
      </c>
      <c r="P38" s="27">
        <v>1200</v>
      </c>
      <c r="Q38" s="32">
        <f t="shared" si="3"/>
        <v>23.201666666666668</v>
      </c>
      <c r="R38" s="37" t="s">
        <v>37</v>
      </c>
      <c r="S38" s="42">
        <f>ABS(O41-O38)*100</f>
        <v>51.187374170883494</v>
      </c>
      <c r="U38" t="s">
        <v>64</v>
      </c>
      <c r="V38" s="7">
        <v>10759</v>
      </c>
      <c r="W38" t="s">
        <v>32</v>
      </c>
      <c r="Y38" t="s">
        <v>34</v>
      </c>
      <c r="Z38">
        <v>201</v>
      </c>
    </row>
    <row r="39" spans="1:26" ht="15.75" thickTop="1" x14ac:dyDescent="0.25">
      <c r="A39" s="3"/>
      <c r="B39" s="3"/>
      <c r="C39" s="3"/>
      <c r="D39" s="18" t="s">
        <v>65</v>
      </c>
      <c r="E39" s="8">
        <f>+SUM(E2:E38)</f>
        <v>7054000</v>
      </c>
      <c r="F39" s="3"/>
      <c r="G39" s="3"/>
      <c r="H39" s="8">
        <f>+SUM(H2:H38)</f>
        <v>7054000</v>
      </c>
      <c r="I39" s="8">
        <f>+SUM(I2:I38)</f>
        <v>2296300</v>
      </c>
      <c r="J39" s="13"/>
      <c r="K39" s="8">
        <f>+SUM(K2:K38)</f>
        <v>6565815</v>
      </c>
      <c r="L39" s="8"/>
      <c r="M39" s="8">
        <f>+SUM(M2:M38)</f>
        <v>6462794</v>
      </c>
      <c r="N39" s="8">
        <f>+SUM(N2:N38)</f>
        <v>8825890.7940000016</v>
      </c>
      <c r="O39" s="23"/>
      <c r="P39" s="28"/>
      <c r="Q39" s="33">
        <f>AVERAGE(Q2:Q38)</f>
        <v>45.597722782679099</v>
      </c>
      <c r="R39" s="38"/>
      <c r="S39" s="43">
        <f>ABS(O41-O40)*100</f>
        <v>13.153967064225968</v>
      </c>
      <c r="T39" s="3"/>
      <c r="U39" s="3"/>
      <c r="V39" s="8"/>
      <c r="W39" s="3"/>
      <c r="X39" s="3"/>
      <c r="Y39" s="3"/>
      <c r="Z39" s="3"/>
    </row>
    <row r="40" spans="1:26" x14ac:dyDescent="0.25">
      <c r="A40" s="4"/>
      <c r="B40" s="4"/>
      <c r="C40" s="4"/>
      <c r="D40" s="19"/>
      <c r="E40" s="9"/>
      <c r="F40" s="4"/>
      <c r="G40" s="4"/>
      <c r="H40" s="9"/>
      <c r="I40" s="9" t="s">
        <v>66</v>
      </c>
      <c r="J40" s="14">
        <f>I39/H39*100</f>
        <v>32.553161326906718</v>
      </c>
      <c r="K40" s="9"/>
      <c r="L40" s="9"/>
      <c r="M40" s="9"/>
      <c r="N40" s="9" t="s">
        <v>67</v>
      </c>
      <c r="O40" s="24">
        <f>M39/N39</f>
        <v>0.7322540184151749</v>
      </c>
      <c r="P40" s="29"/>
      <c r="Q40" s="34" t="s">
        <v>68</v>
      </c>
      <c r="R40" s="39">
        <f>STDEV(O2:O38)</f>
        <v>0.55956659917156104</v>
      </c>
      <c r="S40" s="44"/>
      <c r="T40" s="4"/>
      <c r="U40" s="4"/>
      <c r="V40" s="9"/>
      <c r="W40" s="4"/>
      <c r="X40" s="4"/>
      <c r="Y40" s="4"/>
      <c r="Z40" s="4"/>
    </row>
    <row r="41" spans="1:26" x14ac:dyDescent="0.25">
      <c r="A41" s="5"/>
      <c r="B41" s="5"/>
      <c r="C41" s="5"/>
      <c r="D41" s="20"/>
      <c r="E41" s="10"/>
      <c r="F41" s="5"/>
      <c r="G41" s="5"/>
      <c r="H41" s="10"/>
      <c r="I41" s="10" t="s">
        <v>69</v>
      </c>
      <c r="J41" s="15">
        <f>STDEV(J2:J38)</f>
        <v>30.264381180896589</v>
      </c>
      <c r="K41" s="10"/>
      <c r="L41" s="10"/>
      <c r="M41" s="10"/>
      <c r="N41" s="10" t="s">
        <v>70</v>
      </c>
      <c r="O41" s="25">
        <f>AVERAGE(O2:O38)</f>
        <v>0.86379368905743459</v>
      </c>
      <c r="P41" s="30"/>
      <c r="Q41" s="35" t="s">
        <v>71</v>
      </c>
      <c r="R41" s="46" t="e">
        <f>AVERAGE(S2:S38)</f>
        <v>#REF!</v>
      </c>
      <c r="S41" s="45" t="s">
        <v>72</v>
      </c>
      <c r="T41" s="5" t="e">
        <f>+(R41/O41)</f>
        <v>#REF!</v>
      </c>
      <c r="U41" s="5"/>
      <c r="V41" s="10"/>
      <c r="W41" s="5"/>
      <c r="X41" s="5"/>
      <c r="Y41" s="5"/>
      <c r="Z41" s="5"/>
    </row>
  </sheetData>
  <conditionalFormatting sqref="B2:Z2">
    <cfRule type="expression" dxfId="21" priority="7" stopIfTrue="1">
      <formula>MOD(ROW(),4)&gt;1</formula>
    </cfRule>
    <cfRule type="expression" dxfId="20" priority="8" stopIfTrue="1">
      <formula>MOD(ROW(),4)&lt;2</formula>
    </cfRule>
  </conditionalFormatting>
  <conditionalFormatting sqref="A2">
    <cfRule type="expression" dxfId="19" priority="5" stopIfTrue="1">
      <formula>MOD(ROW(),4)&gt;1</formula>
    </cfRule>
    <cfRule type="expression" dxfId="18" priority="6" stopIfTrue="1">
      <formula>MOD(ROW(),4)&lt;2</formula>
    </cfRule>
  </conditionalFormatting>
  <conditionalFormatting sqref="B3:Z38">
    <cfRule type="expression" dxfId="17" priority="3" stopIfTrue="1">
      <formula>MOD(ROW(),4)&gt;1</formula>
    </cfRule>
    <cfRule type="expression" dxfId="16" priority="4" stopIfTrue="1">
      <formula>MOD(ROW(),4)&lt;2</formula>
    </cfRule>
  </conditionalFormatting>
  <conditionalFormatting sqref="A3:A38">
    <cfRule type="expression" dxfId="15" priority="1" stopIfTrue="1">
      <formula>MOD(ROW(),4)&gt;1</formula>
    </cfRule>
    <cfRule type="expression" dxfId="14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"/>
  <sheetViews>
    <sheetView topLeftCell="F1" workbookViewId="0">
      <selection activeCell="J9" sqref="J9"/>
    </sheetView>
  </sheetViews>
  <sheetFormatPr defaultRowHeight="15" x14ac:dyDescent="0.25"/>
  <cols>
    <col min="1" max="1" width="15.5703125" bestFit="1" customWidth="1"/>
    <col min="2" max="2" width="16.85546875" bestFit="1" customWidth="1"/>
    <col min="3" max="3" width="18.7109375" bestFit="1" customWidth="1"/>
    <col min="5" max="5" width="10.85546875" bestFit="1" customWidth="1"/>
    <col min="7" max="7" width="30.140625" bestFit="1" customWidth="1"/>
    <col min="8" max="8" width="10.85546875" bestFit="1" customWidth="1"/>
    <col min="9" max="9" width="14.7109375" bestFit="1" customWidth="1"/>
    <col min="11" max="11" width="13.42578125" bestFit="1" customWidth="1"/>
    <col min="13" max="13" width="13.5703125" bestFit="1" customWidth="1"/>
    <col min="14" max="14" width="12.7109375" bestFit="1" customWidth="1"/>
    <col min="20" max="21" width="20.7109375" bestFit="1" customWidth="1"/>
    <col min="24" max="24" width="19.42578125" bestFit="1" customWidth="1"/>
  </cols>
  <sheetData>
    <row r="1" spans="1:50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19</v>
      </c>
      <c r="U1" s="6" t="s">
        <v>20</v>
      </c>
      <c r="V1" s="1" t="s">
        <v>21</v>
      </c>
      <c r="W1" s="1" t="s">
        <v>23</v>
      </c>
      <c r="X1" s="1" t="s">
        <v>24</v>
      </c>
      <c r="Y1" s="1" t="s">
        <v>25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5">
      <c r="A2" t="s">
        <v>115</v>
      </c>
      <c r="B2" t="s">
        <v>49</v>
      </c>
      <c r="C2" t="s">
        <v>50</v>
      </c>
      <c r="D2" s="17">
        <v>44916</v>
      </c>
      <c r="E2" s="7">
        <v>750000</v>
      </c>
      <c r="F2" t="s">
        <v>28</v>
      </c>
      <c r="G2" t="s">
        <v>29</v>
      </c>
      <c r="H2" s="7">
        <v>750000</v>
      </c>
      <c r="I2" s="7">
        <v>267800</v>
      </c>
      <c r="J2" s="12">
        <f>I2/H2*100</f>
        <v>35.706666666666663</v>
      </c>
      <c r="K2" s="7">
        <v>606117</v>
      </c>
      <c r="L2" s="7">
        <v>80975</v>
      </c>
      <c r="M2" s="7">
        <f>H2-L2</f>
        <v>669025</v>
      </c>
      <c r="N2" s="7">
        <v>875236.66666999995</v>
      </c>
      <c r="O2" s="22">
        <f>M2/N2</f>
        <v>0.76439324982285028</v>
      </c>
      <c r="P2" s="27">
        <v>4807</v>
      </c>
      <c r="Q2" s="32">
        <f>M2/P2</f>
        <v>139.17724152277927</v>
      </c>
      <c r="R2" s="37" t="s">
        <v>30</v>
      </c>
      <c r="S2" s="42" t="e">
        <f>ABS(#REF!-O2)*100</f>
        <v>#REF!</v>
      </c>
      <c r="T2" t="s">
        <v>51</v>
      </c>
      <c r="U2" s="7">
        <v>59459</v>
      </c>
      <c r="V2" t="s">
        <v>32</v>
      </c>
      <c r="X2" t="s">
        <v>34</v>
      </c>
      <c r="Y2">
        <v>201</v>
      </c>
    </row>
    <row r="3" spans="1:50" ht="15.75" thickBot="1" x14ac:dyDescent="0.3">
      <c r="A3" t="s">
        <v>115</v>
      </c>
      <c r="B3" t="s">
        <v>26</v>
      </c>
      <c r="C3" t="s">
        <v>27</v>
      </c>
      <c r="D3" s="17">
        <v>44757</v>
      </c>
      <c r="E3" s="7">
        <v>105000</v>
      </c>
      <c r="F3" t="s">
        <v>28</v>
      </c>
      <c r="G3" t="s">
        <v>29</v>
      </c>
      <c r="H3" s="7">
        <v>105000</v>
      </c>
      <c r="I3" s="7">
        <v>25800</v>
      </c>
      <c r="J3" s="12">
        <f>I3/H3*100</f>
        <v>24.571428571428573</v>
      </c>
      <c r="K3" s="7">
        <v>56038</v>
      </c>
      <c r="L3" s="7">
        <v>13874</v>
      </c>
      <c r="M3" s="7">
        <f>H3-L3</f>
        <v>91126</v>
      </c>
      <c r="N3" s="7">
        <v>70273.333329999994</v>
      </c>
      <c r="O3" s="22">
        <f>M3/N3</f>
        <v>1.2967365525707588</v>
      </c>
      <c r="P3" s="27">
        <v>2914</v>
      </c>
      <c r="Q3" s="32">
        <f>M3/P3</f>
        <v>31.271791352093341</v>
      </c>
      <c r="R3" s="37" t="s">
        <v>30</v>
      </c>
      <c r="S3" s="42">
        <f>ABS(O9-O3)*100</f>
        <v>129.67365525707589</v>
      </c>
      <c r="T3" t="s">
        <v>31</v>
      </c>
      <c r="U3" s="7">
        <v>13874</v>
      </c>
      <c r="V3" t="s">
        <v>32</v>
      </c>
      <c r="X3" t="s">
        <v>34</v>
      </c>
      <c r="Y3">
        <v>201</v>
      </c>
      <c r="AO3" s="2"/>
      <c r="AQ3" s="2"/>
    </row>
    <row r="4" spans="1:50" ht="15.75" thickBot="1" x14ac:dyDescent="0.3">
      <c r="A4" t="s">
        <v>103</v>
      </c>
      <c r="B4" t="s">
        <v>85</v>
      </c>
      <c r="C4" t="s">
        <v>86</v>
      </c>
      <c r="D4" s="17">
        <v>44522</v>
      </c>
      <c r="E4" s="7">
        <v>150000</v>
      </c>
      <c r="F4" t="s">
        <v>75</v>
      </c>
      <c r="G4" t="s">
        <v>29</v>
      </c>
      <c r="H4" s="7">
        <v>150000</v>
      </c>
      <c r="I4" s="7">
        <v>37900</v>
      </c>
      <c r="J4" s="12">
        <v>0.25266666666666665</v>
      </c>
      <c r="K4" s="7">
        <v>76621</v>
      </c>
      <c r="L4" s="7">
        <v>26588</v>
      </c>
      <c r="M4" s="7">
        <v>123412</v>
      </c>
      <c r="N4" s="7">
        <v>91134.790529999998</v>
      </c>
      <c r="O4" s="22">
        <v>1.3541700077686019</v>
      </c>
      <c r="P4" s="27">
        <v>2541</v>
      </c>
      <c r="Q4" s="32">
        <v>59.031877213695395</v>
      </c>
      <c r="R4" s="37" t="s">
        <v>82</v>
      </c>
      <c r="S4" s="42" t="e">
        <v>#REF!</v>
      </c>
      <c r="T4" t="s">
        <v>31</v>
      </c>
      <c r="U4" s="7">
        <v>22651</v>
      </c>
      <c r="V4" t="s">
        <v>77</v>
      </c>
      <c r="X4" t="s">
        <v>78</v>
      </c>
      <c r="Y4">
        <v>201</v>
      </c>
    </row>
    <row r="5" spans="1:50" ht="15.75" thickTop="1" x14ac:dyDescent="0.25">
      <c r="A5" s="3"/>
      <c r="B5" s="3"/>
      <c r="C5" s="3"/>
      <c r="D5" s="18" t="s">
        <v>65</v>
      </c>
      <c r="E5" s="8">
        <f>+SUM(E2:E4)</f>
        <v>1005000</v>
      </c>
      <c r="F5" s="3"/>
      <c r="G5" s="3"/>
      <c r="H5" s="8">
        <f>+SUM(H2:H4)</f>
        <v>1005000</v>
      </c>
      <c r="I5" s="8">
        <f>+SUM(I2:I4)</f>
        <v>331500</v>
      </c>
      <c r="J5" s="13"/>
      <c r="K5" s="8">
        <f>+SUM(K2:K4)</f>
        <v>738776</v>
      </c>
      <c r="L5" s="8"/>
      <c r="M5" s="8">
        <f>+SUM(M2:M4)</f>
        <v>883563</v>
      </c>
      <c r="N5" s="8">
        <f>+SUM(N2:N4)</f>
        <v>1036644.79053</v>
      </c>
      <c r="O5" s="23"/>
      <c r="P5" s="28"/>
      <c r="Q5" s="33">
        <f>AVERAGE(Q2:Q4)</f>
        <v>76.493636696189341</v>
      </c>
      <c r="R5" s="38"/>
      <c r="S5" s="43">
        <f>ABS(O7-O6)*100</f>
        <v>28.610370830682498</v>
      </c>
      <c r="T5" s="3"/>
      <c r="U5" s="3"/>
      <c r="V5" s="8"/>
      <c r="W5" s="3"/>
      <c r="X5" s="3"/>
      <c r="Y5" s="3"/>
      <c r="Z5" s="3"/>
    </row>
    <row r="6" spans="1:50" x14ac:dyDescent="0.25">
      <c r="A6" s="4"/>
      <c r="B6" s="4"/>
      <c r="C6" s="4"/>
      <c r="D6" s="19"/>
      <c r="E6" s="9"/>
      <c r="F6" s="4"/>
      <c r="G6" s="4"/>
      <c r="H6" s="9"/>
      <c r="I6" s="9" t="s">
        <v>66</v>
      </c>
      <c r="J6" s="14">
        <f>I5/H5*100</f>
        <v>32.985074626865675</v>
      </c>
      <c r="K6" s="9"/>
      <c r="L6" s="9"/>
      <c r="M6" s="9"/>
      <c r="N6" s="9" t="s">
        <v>67</v>
      </c>
      <c r="O6" s="24">
        <f>M5/N5</f>
        <v>0.8523295617472455</v>
      </c>
      <c r="P6" s="29"/>
      <c r="Q6" s="34" t="s">
        <v>68</v>
      </c>
      <c r="R6" s="39">
        <f>STDEV(O2:O4)</f>
        <v>0.32519855933709046</v>
      </c>
      <c r="S6" s="44"/>
      <c r="T6" s="4"/>
      <c r="U6" s="4"/>
      <c r="V6" s="9"/>
      <c r="W6" s="4"/>
      <c r="X6" s="4"/>
      <c r="Y6" s="4"/>
      <c r="Z6" s="4"/>
    </row>
    <row r="7" spans="1:50" x14ac:dyDescent="0.25">
      <c r="A7" s="5"/>
      <c r="B7" s="5"/>
      <c r="C7" s="5"/>
      <c r="D7" s="20"/>
      <c r="E7" s="10"/>
      <c r="F7" s="5"/>
      <c r="G7" s="5"/>
      <c r="H7" s="10"/>
      <c r="I7" s="10" t="s">
        <v>69</v>
      </c>
      <c r="J7" s="15">
        <f>STDEV(J2:J4)</f>
        <v>18.130921212200533</v>
      </c>
      <c r="K7" s="10"/>
      <c r="L7" s="10"/>
      <c r="M7" s="10"/>
      <c r="N7" s="10" t="s">
        <v>70</v>
      </c>
      <c r="O7" s="25">
        <f>AVERAGE(O2:O4)</f>
        <v>1.1384332700540705</v>
      </c>
      <c r="P7" s="30"/>
      <c r="Q7" s="35" t="s">
        <v>71</v>
      </c>
      <c r="R7" s="46" t="e">
        <f>AVERAGE(S2:S4)</f>
        <v>#REF!</v>
      </c>
      <c r="S7" s="45" t="s">
        <v>72</v>
      </c>
      <c r="T7" s="5" t="e">
        <f>+(R7/O7)</f>
        <v>#REF!</v>
      </c>
      <c r="U7" s="5"/>
      <c r="V7" s="10"/>
      <c r="W7" s="5"/>
      <c r="X7" s="5"/>
      <c r="Y7" s="5"/>
      <c r="Z7" s="5"/>
    </row>
    <row r="8" spans="1:50" x14ac:dyDescent="0.25">
      <c r="J8" s="71" t="s">
        <v>164</v>
      </c>
      <c r="K8" s="71"/>
      <c r="L8" s="71"/>
    </row>
  </sheetData>
  <sortState ref="A2:AX38">
    <sortCondition ref="T2:T38"/>
  </sortState>
  <conditionalFormatting sqref="B2:Y4">
    <cfRule type="expression" dxfId="13" priority="7" stopIfTrue="1">
      <formula>MOD(ROW(),4)&gt;1</formula>
    </cfRule>
    <cfRule type="expression" dxfId="12" priority="8" stopIfTrue="1">
      <formula>MOD(ROW(),4)&lt;2</formula>
    </cfRule>
  </conditionalFormatting>
  <conditionalFormatting sqref="A2:A4">
    <cfRule type="expression" dxfId="11" priority="1" stopIfTrue="1">
      <formula>MOD(ROW(),4)&gt;1</formula>
    </cfRule>
    <cfRule type="expression" dxfId="10" priority="2" stopIfTrue="1">
      <formula>MOD(ROW(),4)&lt;2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"/>
  <sheetViews>
    <sheetView tabSelected="1" workbookViewId="0">
      <selection activeCell="H8" sqref="H8"/>
    </sheetView>
  </sheetViews>
  <sheetFormatPr defaultRowHeight="15" x14ac:dyDescent="0.25"/>
  <sheetData>
    <row r="1" spans="1:51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25">
      <c r="A2" t="s">
        <v>104</v>
      </c>
      <c r="B2" t="s">
        <v>105</v>
      </c>
      <c r="C2" t="s">
        <v>106</v>
      </c>
      <c r="D2" s="17">
        <v>44323</v>
      </c>
      <c r="E2" s="7">
        <v>200000</v>
      </c>
      <c r="F2" t="s">
        <v>75</v>
      </c>
      <c r="G2" t="s">
        <v>29</v>
      </c>
      <c r="H2" s="7">
        <v>200000</v>
      </c>
      <c r="I2" s="7">
        <v>127300</v>
      </c>
      <c r="J2" s="12">
        <v>0.63649999999999995</v>
      </c>
      <c r="K2" s="7">
        <v>303485</v>
      </c>
      <c r="L2" s="7">
        <v>22493</v>
      </c>
      <c r="M2" s="7">
        <v>177507</v>
      </c>
      <c r="N2" s="7">
        <v>416284.44443999999</v>
      </c>
      <c r="O2" s="22">
        <v>0.4264079582382389</v>
      </c>
      <c r="P2" s="27">
        <v>11500</v>
      </c>
      <c r="Q2" s="32">
        <v>17.391304347826086</v>
      </c>
      <c r="R2" s="37" t="s">
        <v>107</v>
      </c>
      <c r="S2" s="42" t="e">
        <v>#REF!</v>
      </c>
      <c r="T2" t="s">
        <v>108</v>
      </c>
      <c r="V2" s="7">
        <v>5056</v>
      </c>
      <c r="W2" t="s">
        <v>32</v>
      </c>
      <c r="Y2" t="s">
        <v>109</v>
      </c>
      <c r="Z2">
        <v>301</v>
      </c>
    </row>
    <row r="3" spans="1:51" ht="15.75" thickBot="1" x14ac:dyDescent="0.3">
      <c r="A3" t="s">
        <v>104</v>
      </c>
      <c r="B3" t="s">
        <v>110</v>
      </c>
      <c r="C3" t="s">
        <v>111</v>
      </c>
      <c r="D3" s="17">
        <v>44343</v>
      </c>
      <c r="E3" s="7">
        <v>300000</v>
      </c>
      <c r="F3" t="s">
        <v>75</v>
      </c>
      <c r="G3" t="s">
        <v>29</v>
      </c>
      <c r="H3" s="7">
        <v>300000</v>
      </c>
      <c r="I3" s="7">
        <v>107100</v>
      </c>
      <c r="J3" s="12">
        <v>0.35699999999999998</v>
      </c>
      <c r="K3" s="7">
        <v>193728</v>
      </c>
      <c r="L3" s="7">
        <v>5685</v>
      </c>
      <c r="M3" s="7">
        <v>294315</v>
      </c>
      <c r="N3" s="7">
        <v>278582.22222</v>
      </c>
      <c r="O3" s="22">
        <v>1.0564744500012482</v>
      </c>
      <c r="P3" s="27">
        <v>13880</v>
      </c>
      <c r="Q3" s="32">
        <v>21.613832853025936</v>
      </c>
      <c r="R3" s="37" t="s">
        <v>107</v>
      </c>
      <c r="S3" s="42" t="e">
        <v>#REF!</v>
      </c>
      <c r="T3" t="s">
        <v>108</v>
      </c>
      <c r="V3" s="7">
        <v>5685</v>
      </c>
      <c r="W3" t="s">
        <v>32</v>
      </c>
      <c r="Y3" t="s">
        <v>109</v>
      </c>
      <c r="Z3">
        <v>301</v>
      </c>
    </row>
    <row r="4" spans="1:51" ht="15.75" thickTop="1" x14ac:dyDescent="0.25">
      <c r="A4" s="3"/>
      <c r="B4" s="3"/>
      <c r="C4" s="3"/>
      <c r="D4" s="18" t="s">
        <v>65</v>
      </c>
      <c r="E4" s="8">
        <f>+SUM(E2:E3)</f>
        <v>500000</v>
      </c>
      <c r="F4" s="3"/>
      <c r="G4" s="3"/>
      <c r="H4" s="8">
        <f>+SUM(H2:H3)</f>
        <v>500000</v>
      </c>
      <c r="I4" s="8">
        <f>+SUM(I2:I3)</f>
        <v>234400</v>
      </c>
      <c r="J4" s="13"/>
      <c r="K4" s="8">
        <f>+SUM(K2:K3)</f>
        <v>497213</v>
      </c>
      <c r="L4" s="8"/>
      <c r="M4" s="8">
        <f>+SUM(M2:M3)</f>
        <v>471822</v>
      </c>
      <c r="N4" s="8">
        <f>+SUM(N2:N3)</f>
        <v>694866.66665999999</v>
      </c>
      <c r="O4" s="23"/>
      <c r="P4" s="28"/>
      <c r="Q4" s="33">
        <f>AVERAGE(Q2:Q3)</f>
        <v>19.502568600426009</v>
      </c>
      <c r="R4" s="38"/>
      <c r="S4" s="43">
        <f>ABS(O6-O5)*100</f>
        <v>6.2430362704805287</v>
      </c>
      <c r="T4" s="3"/>
      <c r="U4" s="3"/>
      <c r="V4" s="8"/>
      <c r="W4" s="3"/>
      <c r="X4" s="3"/>
      <c r="Y4" s="3"/>
      <c r="Z4" s="3"/>
    </row>
    <row r="5" spans="1:51" x14ac:dyDescent="0.25">
      <c r="A5" s="4"/>
      <c r="B5" s="4"/>
      <c r="C5" s="4"/>
      <c r="D5" s="19"/>
      <c r="E5" s="9"/>
      <c r="F5" s="4"/>
      <c r="G5" s="4"/>
      <c r="H5" s="9"/>
      <c r="I5" s="9" t="s">
        <v>66</v>
      </c>
      <c r="J5" s="14">
        <f>I4/H4*100</f>
        <v>46.88</v>
      </c>
      <c r="K5" s="9"/>
      <c r="L5" s="9"/>
      <c r="M5" s="9"/>
      <c r="N5" s="9" t="s">
        <v>67</v>
      </c>
      <c r="O5" s="24">
        <f>M4/N4</f>
        <v>0.67901084141493828</v>
      </c>
      <c r="P5" s="29"/>
      <c r="Q5" s="34" t="s">
        <v>68</v>
      </c>
      <c r="R5" s="39">
        <f>STDEV(O2:O3)</f>
        <v>0.44552428892404178</v>
      </c>
      <c r="S5" s="44"/>
      <c r="T5" s="4"/>
      <c r="U5" s="4"/>
      <c r="V5" s="9"/>
      <c r="W5" s="4"/>
      <c r="X5" s="4"/>
      <c r="Y5" s="4"/>
      <c r="Z5" s="4"/>
    </row>
    <row r="6" spans="1:51" x14ac:dyDescent="0.25">
      <c r="A6" s="5"/>
      <c r="B6" s="5"/>
      <c r="C6" s="5"/>
      <c r="D6" s="20"/>
      <c r="E6" s="10"/>
      <c r="F6" s="5"/>
      <c r="G6" s="5"/>
      <c r="H6" s="10"/>
      <c r="I6" s="10" t="s">
        <v>69</v>
      </c>
      <c r="J6" s="15">
        <f>STDEV(J2:J3)</f>
        <v>0.1976363453416399</v>
      </c>
      <c r="K6" s="10"/>
      <c r="L6" s="10"/>
      <c r="M6" s="10"/>
      <c r="N6" s="10" t="s">
        <v>70</v>
      </c>
      <c r="O6" s="25">
        <f>AVERAGE(O2:O3)</f>
        <v>0.74144120411974357</v>
      </c>
      <c r="P6" s="30"/>
      <c r="Q6" s="35" t="s">
        <v>71</v>
      </c>
      <c r="R6" s="46" t="e">
        <f>AVERAGE(S2:S3)</f>
        <v>#REF!</v>
      </c>
      <c r="S6" s="45" t="s">
        <v>72</v>
      </c>
      <c r="T6" s="5" t="e">
        <f>+(R6/O6)</f>
        <v>#REF!</v>
      </c>
      <c r="U6" s="5"/>
      <c r="V6" s="10"/>
      <c r="W6" s="5"/>
      <c r="X6" s="5"/>
      <c r="Y6" s="5"/>
      <c r="Z6" s="5"/>
    </row>
    <row r="7" spans="1:51" x14ac:dyDescent="0.25">
      <c r="H7" s="71" t="s">
        <v>165</v>
      </c>
      <c r="I7" s="71"/>
      <c r="J7" s="71"/>
      <c r="K7" s="71"/>
    </row>
  </sheetData>
  <sortState ref="A2:AY38">
    <sortCondition ref="T2:T38"/>
  </sortState>
  <conditionalFormatting sqref="A2:Z3">
    <cfRule type="expression" dxfId="9" priority="7" stopIfTrue="1">
      <formula>MOD(ROW(),4)&gt;1</formula>
    </cfRule>
    <cfRule type="expression" dxfId="8" priority="8" stopIfTrue="1">
      <formula>MOD(ROW(),4)&lt;2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workbookViewId="0">
      <selection activeCell="K32" sqref="K32:K33"/>
    </sheetView>
  </sheetViews>
  <sheetFormatPr defaultRowHeight="15" x14ac:dyDescent="0.25"/>
  <cols>
    <col min="11" max="11" width="13.42578125" bestFit="1" customWidth="1"/>
    <col min="21" max="21" width="20.7109375" bestFit="1" customWidth="1"/>
  </cols>
  <sheetData>
    <row r="1" spans="1:51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25">
      <c r="A2" t="s">
        <v>103</v>
      </c>
      <c r="B2" t="s">
        <v>73</v>
      </c>
      <c r="C2" t="s">
        <v>74</v>
      </c>
      <c r="D2" s="17">
        <v>44631</v>
      </c>
      <c r="E2" s="7">
        <v>70000</v>
      </c>
      <c r="F2" t="s">
        <v>75</v>
      </c>
      <c r="G2" t="s">
        <v>29</v>
      </c>
      <c r="H2" s="7">
        <v>70000</v>
      </c>
      <c r="I2" s="7">
        <v>20300</v>
      </c>
      <c r="J2" s="12">
        <v>0.28999999999999998</v>
      </c>
      <c r="K2" s="7">
        <v>119896</v>
      </c>
      <c r="L2" s="7">
        <v>6393</v>
      </c>
      <c r="M2" s="7">
        <v>63607</v>
      </c>
      <c r="N2" s="7">
        <v>153589.98647</v>
      </c>
      <c r="O2" s="22">
        <v>0.41413507131484806</v>
      </c>
      <c r="P2" s="27">
        <v>3588</v>
      </c>
      <c r="Q2" s="32">
        <v>19.509476031215161</v>
      </c>
      <c r="R2" s="37" t="s">
        <v>76</v>
      </c>
      <c r="S2" s="42" t="e">
        <v>#REF!</v>
      </c>
      <c r="T2" t="s">
        <v>48</v>
      </c>
      <c r="V2" s="7">
        <v>6393</v>
      </c>
      <c r="W2" t="s">
        <v>77</v>
      </c>
      <c r="Y2" t="s">
        <v>78</v>
      </c>
      <c r="Z2">
        <v>201</v>
      </c>
    </row>
    <row r="3" spans="1:51" x14ac:dyDescent="0.25">
      <c r="A3" t="s">
        <v>103</v>
      </c>
      <c r="B3" t="s">
        <v>80</v>
      </c>
      <c r="C3" t="s">
        <v>81</v>
      </c>
      <c r="D3" s="17">
        <v>44720</v>
      </c>
      <c r="E3" s="7">
        <v>250000</v>
      </c>
      <c r="F3" t="s">
        <v>75</v>
      </c>
      <c r="G3" t="s">
        <v>29</v>
      </c>
      <c r="H3" s="7">
        <v>250000</v>
      </c>
      <c r="I3" s="7">
        <v>95500</v>
      </c>
      <c r="J3" s="12">
        <v>0.38200000000000001</v>
      </c>
      <c r="K3" s="7">
        <v>207778</v>
      </c>
      <c r="L3" s="7">
        <v>15000</v>
      </c>
      <c r="M3" s="7">
        <v>235000</v>
      </c>
      <c r="N3" s="7">
        <v>260863.32882</v>
      </c>
      <c r="O3" s="22">
        <v>0.90085486934100223</v>
      </c>
      <c r="P3" s="27">
        <v>5008</v>
      </c>
      <c r="Q3" s="32">
        <v>49.920127795527158</v>
      </c>
      <c r="R3" s="37" t="s">
        <v>76</v>
      </c>
      <c r="S3" s="42" t="e">
        <v>#REF!</v>
      </c>
      <c r="T3" t="s">
        <v>48</v>
      </c>
      <c r="V3" s="7">
        <v>15000</v>
      </c>
      <c r="W3" t="s">
        <v>77</v>
      </c>
      <c r="Y3" t="s">
        <v>78</v>
      </c>
      <c r="Z3">
        <v>201</v>
      </c>
    </row>
    <row r="4" spans="1:51" x14ac:dyDescent="0.25">
      <c r="A4" t="s">
        <v>103</v>
      </c>
      <c r="B4" t="s">
        <v>83</v>
      </c>
      <c r="C4" t="s">
        <v>84</v>
      </c>
      <c r="D4" s="17">
        <v>44872</v>
      </c>
      <c r="E4" s="7">
        <v>70000</v>
      </c>
      <c r="F4" t="s">
        <v>75</v>
      </c>
      <c r="G4" t="s">
        <v>29</v>
      </c>
      <c r="H4" s="7">
        <v>70000</v>
      </c>
      <c r="I4" s="7">
        <v>58700</v>
      </c>
      <c r="J4" s="12">
        <v>0.83857142857142852</v>
      </c>
      <c r="K4" s="7">
        <v>81982</v>
      </c>
      <c r="L4" s="7">
        <v>8230</v>
      </c>
      <c r="M4" s="7">
        <v>61770</v>
      </c>
      <c r="N4" s="7">
        <v>99799.729359999998</v>
      </c>
      <c r="O4" s="22">
        <v>0.61893955420642233</v>
      </c>
      <c r="P4" s="27">
        <v>2935</v>
      </c>
      <c r="Q4" s="32">
        <v>23.850085178875638</v>
      </c>
      <c r="R4" s="37" t="s">
        <v>76</v>
      </c>
      <c r="S4" s="42" t="e">
        <v>#REF!</v>
      </c>
      <c r="T4" t="s">
        <v>48</v>
      </c>
      <c r="V4" s="7">
        <v>6210</v>
      </c>
      <c r="W4" t="s">
        <v>77</v>
      </c>
      <c r="Y4" t="s">
        <v>78</v>
      </c>
      <c r="Z4">
        <v>201</v>
      </c>
    </row>
    <row r="5" spans="1:51" x14ac:dyDescent="0.25">
      <c r="A5" t="s">
        <v>103</v>
      </c>
      <c r="B5" t="s">
        <v>89</v>
      </c>
      <c r="C5" t="s">
        <v>90</v>
      </c>
      <c r="D5" s="17">
        <v>44539</v>
      </c>
      <c r="E5" s="7">
        <v>95000</v>
      </c>
      <c r="F5" t="s">
        <v>75</v>
      </c>
      <c r="G5" t="s">
        <v>29</v>
      </c>
      <c r="H5" s="7">
        <v>95000</v>
      </c>
      <c r="I5" s="7">
        <v>69700</v>
      </c>
      <c r="J5" s="12">
        <v>0.73368421052631583</v>
      </c>
      <c r="K5" s="7">
        <v>102797</v>
      </c>
      <c r="L5" s="7">
        <v>7841</v>
      </c>
      <c r="M5" s="7">
        <v>87159</v>
      </c>
      <c r="N5" s="7">
        <v>128492.55751</v>
      </c>
      <c r="O5" s="22">
        <v>0.6783194426900313</v>
      </c>
      <c r="P5" s="27">
        <v>2126</v>
      </c>
      <c r="Q5" s="32">
        <v>44.684854186265284</v>
      </c>
      <c r="R5" s="37" t="s">
        <v>76</v>
      </c>
      <c r="S5" s="42" t="e">
        <v>#REF!</v>
      </c>
      <c r="T5" t="s">
        <v>48</v>
      </c>
      <c r="V5" s="7">
        <v>7841</v>
      </c>
      <c r="W5" t="s">
        <v>32</v>
      </c>
      <c r="Y5" t="s">
        <v>78</v>
      </c>
      <c r="Z5">
        <v>201</v>
      </c>
    </row>
    <row r="6" spans="1:51" x14ac:dyDescent="0.25">
      <c r="A6" t="s">
        <v>103</v>
      </c>
      <c r="B6" t="s">
        <v>89</v>
      </c>
      <c r="C6" t="s">
        <v>90</v>
      </c>
      <c r="D6" s="17">
        <v>44959</v>
      </c>
      <c r="E6" s="7">
        <v>165000</v>
      </c>
      <c r="F6" t="s">
        <v>75</v>
      </c>
      <c r="G6" t="s">
        <v>29</v>
      </c>
      <c r="H6" s="7">
        <v>165000</v>
      </c>
      <c r="I6" s="7">
        <v>71400</v>
      </c>
      <c r="J6" s="12">
        <v>0.43272727272727274</v>
      </c>
      <c r="K6" s="7">
        <v>102797</v>
      </c>
      <c r="L6" s="7">
        <v>7841</v>
      </c>
      <c r="M6" s="7">
        <v>157159</v>
      </c>
      <c r="N6" s="7">
        <v>128492.55751</v>
      </c>
      <c r="O6" s="22">
        <v>1.2230980770055029</v>
      </c>
      <c r="P6" s="27">
        <v>2126</v>
      </c>
      <c r="Q6" s="32">
        <v>77.610536218250232</v>
      </c>
      <c r="R6" s="37" t="s">
        <v>76</v>
      </c>
      <c r="S6" s="42" t="e">
        <v>#REF!</v>
      </c>
      <c r="T6" t="s">
        <v>48</v>
      </c>
      <c r="V6" s="7">
        <v>7841</v>
      </c>
      <c r="W6" t="s">
        <v>32</v>
      </c>
      <c r="Y6" t="s">
        <v>78</v>
      </c>
      <c r="Z6">
        <v>201</v>
      </c>
    </row>
    <row r="7" spans="1:51" x14ac:dyDescent="0.25">
      <c r="A7" t="s">
        <v>103</v>
      </c>
      <c r="B7" t="s">
        <v>92</v>
      </c>
      <c r="C7" t="s">
        <v>93</v>
      </c>
      <c r="D7" s="17">
        <v>44910</v>
      </c>
      <c r="E7" s="7">
        <v>152000</v>
      </c>
      <c r="F7" t="s">
        <v>75</v>
      </c>
      <c r="G7" t="s">
        <v>29</v>
      </c>
      <c r="H7" s="7">
        <v>152000</v>
      </c>
      <c r="I7" s="7">
        <v>48800</v>
      </c>
      <c r="J7" s="12">
        <v>0.32105263157894737</v>
      </c>
      <c r="K7" s="7">
        <v>162620</v>
      </c>
      <c r="L7" s="7">
        <v>5000</v>
      </c>
      <c r="M7" s="7">
        <v>147000</v>
      </c>
      <c r="N7" s="7">
        <v>213288.22732999999</v>
      </c>
      <c r="O7" s="22">
        <v>0.68920822232050005</v>
      </c>
      <c r="P7" s="27">
        <v>4984</v>
      </c>
      <c r="Q7" s="32">
        <v>30.497592295345104</v>
      </c>
      <c r="R7" s="37" t="s">
        <v>76</v>
      </c>
      <c r="S7" s="42" t="e">
        <v>#REF!</v>
      </c>
      <c r="T7" t="s">
        <v>48</v>
      </c>
      <c r="V7" s="7">
        <v>5000</v>
      </c>
      <c r="W7" t="s">
        <v>32</v>
      </c>
      <c r="Y7" t="s">
        <v>78</v>
      </c>
      <c r="Z7">
        <v>201</v>
      </c>
    </row>
    <row r="8" spans="1:51" x14ac:dyDescent="0.25">
      <c r="A8" t="s">
        <v>120</v>
      </c>
      <c r="B8" t="s">
        <v>144</v>
      </c>
      <c r="C8" t="s">
        <v>145</v>
      </c>
      <c r="D8" s="17">
        <v>44697</v>
      </c>
      <c r="E8" s="7">
        <v>205000</v>
      </c>
      <c r="F8" t="s">
        <v>75</v>
      </c>
      <c r="G8" t="s">
        <v>29</v>
      </c>
      <c r="H8" s="7">
        <v>205000</v>
      </c>
      <c r="I8" s="7">
        <v>63700</v>
      </c>
      <c r="J8" s="12">
        <v>0.31073170731707317</v>
      </c>
      <c r="K8" s="7">
        <v>142654</v>
      </c>
      <c r="L8" s="7">
        <v>13870</v>
      </c>
      <c r="M8" s="7">
        <v>191130</v>
      </c>
      <c r="N8" s="7">
        <v>174267.92963</v>
      </c>
      <c r="O8" s="22">
        <v>1.0967594577258191</v>
      </c>
      <c r="P8" s="27">
        <v>3630</v>
      </c>
      <c r="Q8" s="32">
        <v>56.473829201101928</v>
      </c>
      <c r="R8" s="37" t="s">
        <v>76</v>
      </c>
      <c r="S8" s="42" t="e">
        <v>#REF!</v>
      </c>
      <c r="T8" t="s">
        <v>48</v>
      </c>
      <c r="V8" s="7">
        <v>13068</v>
      </c>
      <c r="W8" t="s">
        <v>77</v>
      </c>
      <c r="Y8" t="s">
        <v>78</v>
      </c>
      <c r="Z8">
        <v>201</v>
      </c>
    </row>
    <row r="9" spans="1:51" x14ac:dyDescent="0.25">
      <c r="A9" t="s">
        <v>120</v>
      </c>
      <c r="B9" t="s">
        <v>146</v>
      </c>
      <c r="C9" t="s">
        <v>147</v>
      </c>
      <c r="D9" s="17">
        <v>44910</v>
      </c>
      <c r="E9" s="7">
        <v>265000</v>
      </c>
      <c r="F9" t="s">
        <v>75</v>
      </c>
      <c r="G9" t="s">
        <v>29</v>
      </c>
      <c r="H9" s="7">
        <v>265000</v>
      </c>
      <c r="I9" s="7">
        <v>81900</v>
      </c>
      <c r="J9" s="12">
        <v>0.3090566037735849</v>
      </c>
      <c r="K9" s="7">
        <v>171697</v>
      </c>
      <c r="L9" s="7">
        <v>9148</v>
      </c>
      <c r="M9" s="7">
        <v>255852</v>
      </c>
      <c r="N9" s="7">
        <v>219958.05142</v>
      </c>
      <c r="O9" s="22">
        <v>1.163185427167938</v>
      </c>
      <c r="P9" s="27">
        <v>3360</v>
      </c>
      <c r="Q9" s="32">
        <v>78.86904761904762</v>
      </c>
      <c r="R9" s="37" t="s">
        <v>76</v>
      </c>
      <c r="S9" s="42" t="e">
        <v>#REF!</v>
      </c>
      <c r="T9" t="s">
        <v>48</v>
      </c>
      <c r="V9" s="7">
        <v>9148</v>
      </c>
      <c r="W9" t="s">
        <v>32</v>
      </c>
      <c r="Y9" t="s">
        <v>78</v>
      </c>
      <c r="Z9">
        <v>201</v>
      </c>
    </row>
    <row r="10" spans="1:51" x14ac:dyDescent="0.25">
      <c r="A10" t="s">
        <v>104</v>
      </c>
      <c r="B10" t="s">
        <v>152</v>
      </c>
      <c r="C10" t="s">
        <v>153</v>
      </c>
      <c r="D10" s="17">
        <v>44935</v>
      </c>
      <c r="E10" s="7">
        <v>76000</v>
      </c>
      <c r="F10" t="s">
        <v>75</v>
      </c>
      <c r="G10" t="s">
        <v>29</v>
      </c>
      <c r="H10" s="7">
        <v>76000</v>
      </c>
      <c r="I10" s="7">
        <v>44500</v>
      </c>
      <c r="J10" s="12">
        <v>0.58552631578947367</v>
      </c>
      <c r="K10" s="7">
        <v>91274</v>
      </c>
      <c r="L10" s="7">
        <v>8429</v>
      </c>
      <c r="M10" s="7">
        <v>67571</v>
      </c>
      <c r="N10" s="7">
        <v>112104.19486</v>
      </c>
      <c r="O10" s="22">
        <v>0.60275175326298225</v>
      </c>
      <c r="P10" s="27">
        <v>5760</v>
      </c>
      <c r="Q10" s="32">
        <v>13.194444444444445</v>
      </c>
      <c r="R10" s="37" t="s">
        <v>76</v>
      </c>
      <c r="S10" s="42" t="e">
        <v>#REF!</v>
      </c>
      <c r="T10" t="s">
        <v>48</v>
      </c>
      <c r="V10" s="7">
        <v>8429</v>
      </c>
      <c r="W10" t="s">
        <v>32</v>
      </c>
      <c r="Y10" t="s">
        <v>78</v>
      </c>
      <c r="Z10">
        <v>201</v>
      </c>
    </row>
    <row r="11" spans="1:51" x14ac:dyDescent="0.25">
      <c r="A11" t="s">
        <v>104</v>
      </c>
      <c r="B11" t="s">
        <v>154</v>
      </c>
      <c r="C11" t="s">
        <v>155</v>
      </c>
      <c r="D11" s="17">
        <v>44783</v>
      </c>
      <c r="E11" s="7">
        <v>330000</v>
      </c>
      <c r="F11" t="s">
        <v>75</v>
      </c>
      <c r="G11" t="s">
        <v>41</v>
      </c>
      <c r="H11" s="7">
        <v>330000</v>
      </c>
      <c r="I11" s="7">
        <v>72900</v>
      </c>
      <c r="J11" s="12">
        <v>0.22090909090909092</v>
      </c>
      <c r="K11" s="7">
        <v>1109570</v>
      </c>
      <c r="L11" s="7">
        <v>11797</v>
      </c>
      <c r="M11" s="7">
        <v>318203</v>
      </c>
      <c r="N11" s="7">
        <v>1485484.4384300001</v>
      </c>
      <c r="O11" s="22">
        <v>0.21420823521807264</v>
      </c>
      <c r="P11" s="27">
        <v>24860</v>
      </c>
      <c r="Q11" s="32">
        <v>13.274336283185841</v>
      </c>
      <c r="R11" s="37" t="s">
        <v>76</v>
      </c>
      <c r="S11" s="42" t="e">
        <v>#REF!</v>
      </c>
      <c r="T11" t="s">
        <v>48</v>
      </c>
      <c r="V11" s="7">
        <v>11797</v>
      </c>
      <c r="W11" t="s">
        <v>32</v>
      </c>
      <c r="X11" t="s">
        <v>156</v>
      </c>
      <c r="Y11" t="s">
        <v>78</v>
      </c>
      <c r="Z11">
        <v>201</v>
      </c>
    </row>
    <row r="12" spans="1:51" x14ac:dyDescent="0.25">
      <c r="A12" t="s">
        <v>115</v>
      </c>
      <c r="B12" t="s">
        <v>101</v>
      </c>
      <c r="C12" t="s">
        <v>102</v>
      </c>
      <c r="D12" s="17">
        <v>44552</v>
      </c>
      <c r="E12" s="7">
        <v>160000</v>
      </c>
      <c r="F12" t="s">
        <v>75</v>
      </c>
      <c r="G12" t="s">
        <v>29</v>
      </c>
      <c r="H12" s="7">
        <v>160000</v>
      </c>
      <c r="I12" s="7">
        <v>47800</v>
      </c>
      <c r="J12" s="12">
        <v>0.29875000000000002</v>
      </c>
      <c r="K12" s="7">
        <v>86956</v>
      </c>
      <c r="L12" s="7">
        <v>12022</v>
      </c>
      <c r="M12" s="7">
        <v>147978</v>
      </c>
      <c r="N12" s="7">
        <v>101399.18809</v>
      </c>
      <c r="O12" s="22">
        <v>1.4593607975308198</v>
      </c>
      <c r="P12" s="27">
        <v>3442</v>
      </c>
      <c r="Q12" s="32">
        <v>46.484601975595581</v>
      </c>
      <c r="R12" s="37" t="s">
        <v>76</v>
      </c>
      <c r="S12" s="42" t="e">
        <v>#REF!</v>
      </c>
      <c r="U12" t="s">
        <v>48</v>
      </c>
      <c r="V12" s="7">
        <v>12022</v>
      </c>
      <c r="W12" t="s">
        <v>32</v>
      </c>
      <c r="Y12" t="s">
        <v>78</v>
      </c>
      <c r="Z12">
        <v>201</v>
      </c>
    </row>
    <row r="13" spans="1:51" ht="15.75" thickBot="1" x14ac:dyDescent="0.3">
      <c r="A13" t="s">
        <v>115</v>
      </c>
      <c r="B13" t="s">
        <v>45</v>
      </c>
      <c r="C13" t="s">
        <v>46</v>
      </c>
      <c r="D13" s="17">
        <v>44672</v>
      </c>
      <c r="E13" s="7">
        <v>120000</v>
      </c>
      <c r="F13" t="s">
        <v>28</v>
      </c>
      <c r="G13" t="s">
        <v>29</v>
      </c>
      <c r="H13" s="7">
        <v>120000</v>
      </c>
      <c r="I13" s="7">
        <v>72600</v>
      </c>
      <c r="J13" s="12">
        <f t="shared" ref="J13" si="0">I13/H13*100</f>
        <v>60.5</v>
      </c>
      <c r="K13" s="7">
        <v>145935</v>
      </c>
      <c r="L13" s="7">
        <v>10420</v>
      </c>
      <c r="M13" s="7">
        <f t="shared" ref="M13" si="1">H13-L13</f>
        <v>109580</v>
      </c>
      <c r="N13" s="7">
        <v>200762.96296</v>
      </c>
      <c r="O13" s="22">
        <f t="shared" ref="O13" si="2">M13/N13</f>
        <v>0.54581780615497644</v>
      </c>
      <c r="P13" s="27">
        <v>2744</v>
      </c>
      <c r="Q13" s="32">
        <f t="shared" ref="Q13" si="3">M13/P13</f>
        <v>39.934402332361515</v>
      </c>
      <c r="R13" s="37" t="s">
        <v>47</v>
      </c>
      <c r="S13" s="42">
        <f>ABS(O16-O13)*100</f>
        <v>25.47354200065999</v>
      </c>
      <c r="U13" t="s">
        <v>48</v>
      </c>
      <c r="V13" s="7">
        <v>10420</v>
      </c>
      <c r="W13" t="s">
        <v>32</v>
      </c>
      <c r="Y13" t="s">
        <v>34</v>
      </c>
      <c r="Z13">
        <v>201</v>
      </c>
    </row>
    <row r="14" spans="1:51" ht="15.75" thickTop="1" x14ac:dyDescent="0.25">
      <c r="A14" s="3"/>
      <c r="B14" s="3"/>
      <c r="C14" s="3"/>
      <c r="D14" s="18" t="s">
        <v>65</v>
      </c>
      <c r="E14" s="8">
        <f>+SUM(E2:E13)</f>
        <v>1958000</v>
      </c>
      <c r="F14" s="3"/>
      <c r="G14" s="3"/>
      <c r="H14" s="8">
        <f>+SUM(H2:H13)</f>
        <v>1958000</v>
      </c>
      <c r="I14" s="8">
        <f>+SUM(I2:I13)</f>
        <v>747800</v>
      </c>
      <c r="J14" s="13"/>
      <c r="K14" s="8">
        <f>+SUM(K2:K13)</f>
        <v>2525956</v>
      </c>
      <c r="L14" s="8"/>
      <c r="M14" s="8">
        <f>+SUM(M2:M13)</f>
        <v>1842009</v>
      </c>
      <c r="N14" s="8">
        <f>+SUM(N2:N13)</f>
        <v>3278503.1523899999</v>
      </c>
      <c r="O14" s="23"/>
      <c r="P14" s="28"/>
      <c r="Q14" s="33">
        <f>AVERAGE(Q2:Q13)</f>
        <v>41.191944463434623</v>
      </c>
      <c r="R14" s="38"/>
      <c r="S14" s="43">
        <f>ABS(O16-O15)*100</f>
        <v>23.870871530387237</v>
      </c>
      <c r="T14" s="3"/>
      <c r="U14" s="3"/>
      <c r="V14" s="8"/>
      <c r="W14" s="3"/>
      <c r="X14" s="3"/>
      <c r="Y14" s="3"/>
      <c r="Z14" s="3"/>
    </row>
    <row r="15" spans="1:51" x14ac:dyDescent="0.25">
      <c r="A15" s="4"/>
      <c r="B15" s="4"/>
      <c r="C15" s="4"/>
      <c r="D15" s="19"/>
      <c r="E15" s="9"/>
      <c r="F15" s="4"/>
      <c r="G15" s="4"/>
      <c r="H15" s="9"/>
      <c r="I15" s="9" t="s">
        <v>66</v>
      </c>
      <c r="J15" s="14">
        <f>I14/H14*100</f>
        <v>38.192032686414706</v>
      </c>
      <c r="K15" s="9"/>
      <c r="L15" s="9"/>
      <c r="M15" s="9"/>
      <c r="N15" s="9" t="s">
        <v>67</v>
      </c>
      <c r="O15" s="24">
        <f>M14/N14</f>
        <v>0.56184451085770393</v>
      </c>
      <c r="P15" s="29"/>
      <c r="Q15" s="34" t="s">
        <v>68</v>
      </c>
      <c r="R15" s="39">
        <f>STDEV(O2:O13)</f>
        <v>0.36919193834723951</v>
      </c>
      <c r="S15" s="44"/>
      <c r="T15" s="4"/>
      <c r="U15" s="4"/>
      <c r="V15" s="9"/>
      <c r="W15" s="4"/>
      <c r="X15" s="4"/>
      <c r="Y15" s="4"/>
      <c r="Z15" s="4"/>
    </row>
    <row r="16" spans="1:51" x14ac:dyDescent="0.25">
      <c r="A16" s="5"/>
      <c r="B16" s="5"/>
      <c r="C16" s="5"/>
      <c r="D16" s="20"/>
      <c r="E16" s="10"/>
      <c r="F16" s="5"/>
      <c r="G16" s="5"/>
      <c r="H16" s="10"/>
      <c r="I16" s="10" t="s">
        <v>69</v>
      </c>
      <c r="J16" s="15">
        <f>STDEV(J2:J13)</f>
        <v>17.341965387349443</v>
      </c>
      <c r="K16" s="10"/>
      <c r="L16" s="10"/>
      <c r="M16" s="10"/>
      <c r="N16" s="10" t="s">
        <v>70</v>
      </c>
      <c r="O16" s="25">
        <f>AVERAGE(O2:O13)</f>
        <v>0.80055322616157631</v>
      </c>
      <c r="P16" s="30"/>
      <c r="Q16" s="35" t="s">
        <v>71</v>
      </c>
      <c r="R16" s="46" t="e">
        <f>AVERAGE(S2:S13)</f>
        <v>#REF!</v>
      </c>
      <c r="S16" s="45" t="s">
        <v>72</v>
      </c>
      <c r="T16" s="5" t="e">
        <f>+(R16/O16)</f>
        <v>#REF!</v>
      </c>
      <c r="U16" s="5"/>
      <c r="V16" s="10"/>
      <c r="W16" s="5"/>
      <c r="X16" s="5"/>
      <c r="Y16" s="5"/>
      <c r="Z16" s="5"/>
    </row>
    <row r="17" spans="7:9" x14ac:dyDescent="0.25">
      <c r="G17" s="74" t="s">
        <v>161</v>
      </c>
      <c r="H17" s="74"/>
      <c r="I17" s="74"/>
    </row>
    <row r="18" spans="7:9" x14ac:dyDescent="0.25">
      <c r="G18" s="74" t="s">
        <v>162</v>
      </c>
      <c r="H18" s="74"/>
      <c r="I18" s="74"/>
    </row>
  </sheetData>
  <conditionalFormatting sqref="A2:Z13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workbookViewId="0">
      <selection activeCell="H10" sqref="H10"/>
    </sheetView>
  </sheetViews>
  <sheetFormatPr defaultRowHeight="15" x14ac:dyDescent="0.25"/>
  <sheetData>
    <row r="1" spans="1:51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25">
      <c r="A2" t="s">
        <v>115</v>
      </c>
      <c r="B2" t="s">
        <v>97</v>
      </c>
      <c r="C2" t="s">
        <v>98</v>
      </c>
      <c r="D2" s="17">
        <v>44673</v>
      </c>
      <c r="E2" s="7">
        <v>30000</v>
      </c>
      <c r="F2" t="s">
        <v>75</v>
      </c>
      <c r="G2" t="s">
        <v>41</v>
      </c>
      <c r="H2" s="7">
        <v>30000</v>
      </c>
      <c r="I2" s="7">
        <v>28400</v>
      </c>
      <c r="J2" s="12">
        <v>0.94666666666666666</v>
      </c>
      <c r="K2" s="7">
        <v>105347</v>
      </c>
      <c r="L2" s="7">
        <v>5576</v>
      </c>
      <c r="M2" s="7">
        <v>24424</v>
      </c>
      <c r="N2" s="7">
        <v>142661.66034</v>
      </c>
      <c r="O2" s="22">
        <v>0.17120226935387706</v>
      </c>
      <c r="P2" s="27">
        <v>2651</v>
      </c>
      <c r="Q2" s="32">
        <v>11.316484345529989</v>
      </c>
      <c r="R2" s="37" t="s">
        <v>99</v>
      </c>
      <c r="S2" s="42" t="e">
        <v>#REF!</v>
      </c>
      <c r="U2" t="s">
        <v>100</v>
      </c>
      <c r="V2" s="7">
        <v>5576</v>
      </c>
      <c r="W2" t="s">
        <v>32</v>
      </c>
      <c r="X2" t="s">
        <v>96</v>
      </c>
      <c r="Y2" t="s">
        <v>78</v>
      </c>
      <c r="Z2">
        <v>201</v>
      </c>
    </row>
    <row r="3" spans="1:51" ht="15.75" thickBot="1" x14ac:dyDescent="0.3">
      <c r="A3" t="s">
        <v>115</v>
      </c>
      <c r="B3" t="s">
        <v>57</v>
      </c>
      <c r="C3" t="s">
        <v>58</v>
      </c>
      <c r="D3" s="17">
        <v>45013</v>
      </c>
      <c r="E3" s="7">
        <v>700000</v>
      </c>
      <c r="F3" t="s">
        <v>59</v>
      </c>
      <c r="G3" t="s">
        <v>29</v>
      </c>
      <c r="H3" s="7">
        <v>700000</v>
      </c>
      <c r="I3" s="7">
        <v>0</v>
      </c>
      <c r="J3" s="12">
        <f>I3/H3*100</f>
        <v>0</v>
      </c>
      <c r="K3" s="7">
        <v>160833</v>
      </c>
      <c r="L3" s="7">
        <v>28598</v>
      </c>
      <c r="M3" s="7">
        <f>H3-L3</f>
        <v>671402</v>
      </c>
      <c r="N3" s="7">
        <v>227991.37930999999</v>
      </c>
      <c r="O3" s="22">
        <f>M3/N3</f>
        <v>2.9448569592058758</v>
      </c>
      <c r="P3" s="27">
        <v>2831</v>
      </c>
      <c r="Q3" s="32">
        <f>M3/P3</f>
        <v>237.16072059342989</v>
      </c>
      <c r="R3" s="37" t="s">
        <v>60</v>
      </c>
      <c r="S3" s="42">
        <f>ABS(O6-O3)*100</f>
        <v>138.68273449259993</v>
      </c>
      <c r="V3" s="7">
        <v>26332</v>
      </c>
      <c r="W3" t="s">
        <v>32</v>
      </c>
      <c r="Y3" t="s">
        <v>34</v>
      </c>
      <c r="Z3">
        <v>201</v>
      </c>
    </row>
    <row r="4" spans="1:51" ht="15.75" thickTop="1" x14ac:dyDescent="0.25">
      <c r="A4" s="3"/>
      <c r="B4" s="3"/>
      <c r="C4" s="3"/>
      <c r="D4" s="18" t="s">
        <v>65</v>
      </c>
      <c r="E4" s="8">
        <f>+SUM(E2:E3)</f>
        <v>730000</v>
      </c>
      <c r="F4" s="3"/>
      <c r="G4" s="3"/>
      <c r="H4" s="8">
        <f>+SUM(H2:H3)</f>
        <v>730000</v>
      </c>
      <c r="I4" s="8">
        <f>+SUM(I2:I3)</f>
        <v>28400</v>
      </c>
      <c r="J4" s="13"/>
      <c r="K4" s="8">
        <f>+SUM(K2:K3)</f>
        <v>266180</v>
      </c>
      <c r="L4" s="8"/>
      <c r="M4" s="8">
        <f>+SUM(M2:M3)</f>
        <v>695826</v>
      </c>
      <c r="N4" s="8">
        <f>+SUM(N2:N3)</f>
        <v>370653.03964999999</v>
      </c>
      <c r="O4" s="23"/>
      <c r="P4" s="28"/>
      <c r="Q4" s="33">
        <f>AVERAGE(Q2:Q3)</f>
        <v>124.23860246947994</v>
      </c>
      <c r="R4" s="38"/>
      <c r="S4" s="43">
        <f>ABS(O6-O5)*100</f>
        <v>31.926781907465408</v>
      </c>
      <c r="T4" s="3"/>
      <c r="U4" s="3"/>
      <c r="V4" s="8"/>
      <c r="W4" s="3"/>
      <c r="X4" s="3"/>
      <c r="Y4" s="3"/>
      <c r="Z4" s="3"/>
    </row>
    <row r="5" spans="1:51" x14ac:dyDescent="0.25">
      <c r="A5" s="4"/>
      <c r="B5" s="4"/>
      <c r="C5" s="4"/>
      <c r="D5" s="19"/>
      <c r="E5" s="9"/>
      <c r="F5" s="4"/>
      <c r="G5" s="4"/>
      <c r="H5" s="9"/>
      <c r="I5" s="9" t="s">
        <v>66</v>
      </c>
      <c r="J5" s="14">
        <f>I4/H4*100</f>
        <v>3.8904109589041092</v>
      </c>
      <c r="K5" s="9"/>
      <c r="L5" s="9"/>
      <c r="M5" s="9"/>
      <c r="N5" s="9" t="s">
        <v>67</v>
      </c>
      <c r="O5" s="24">
        <f>M4/N4</f>
        <v>1.8772974333545305</v>
      </c>
      <c r="P5" s="29"/>
      <c r="Q5" s="34" t="s">
        <v>68</v>
      </c>
      <c r="R5" s="39">
        <f>STDEV(O2:O3)</f>
        <v>1.9612700398642182</v>
      </c>
      <c r="S5" s="44"/>
      <c r="T5" s="4"/>
      <c r="U5" s="4"/>
      <c r="V5" s="9"/>
      <c r="W5" s="4"/>
      <c r="X5" s="4"/>
      <c r="Y5" s="4"/>
      <c r="Z5" s="4"/>
    </row>
    <row r="6" spans="1:51" x14ac:dyDescent="0.25">
      <c r="A6" s="5"/>
      <c r="B6" s="5"/>
      <c r="C6" s="5"/>
      <c r="D6" s="20"/>
      <c r="E6" s="10"/>
      <c r="F6" s="5"/>
      <c r="G6" s="5"/>
      <c r="H6" s="10"/>
      <c r="I6" s="10" t="s">
        <v>69</v>
      </c>
      <c r="J6" s="15">
        <f>STDEV(J2:J3)</f>
        <v>0.66939441952326495</v>
      </c>
      <c r="K6" s="10"/>
      <c r="L6" s="10"/>
      <c r="M6" s="10"/>
      <c r="N6" s="10" t="s">
        <v>70</v>
      </c>
      <c r="O6" s="25">
        <f>AVERAGE(O2:O3)</f>
        <v>1.5580296142798764</v>
      </c>
      <c r="P6" s="30"/>
      <c r="Q6" s="35" t="s">
        <v>71</v>
      </c>
      <c r="R6" s="46" t="e">
        <f>AVERAGE(S2:S3)</f>
        <v>#REF!</v>
      </c>
      <c r="S6" s="45" t="s">
        <v>72</v>
      </c>
      <c r="T6" s="5" t="e">
        <f>+(R6/O6)</f>
        <v>#REF!</v>
      </c>
      <c r="U6" s="5"/>
      <c r="V6" s="10"/>
      <c r="W6" s="5"/>
      <c r="X6" s="5"/>
      <c r="Y6" s="5"/>
      <c r="Z6" s="5"/>
    </row>
    <row r="7" spans="1:51" x14ac:dyDescent="0.25">
      <c r="H7" s="71" t="s">
        <v>158</v>
      </c>
      <c r="I7" s="71"/>
      <c r="J7" s="71"/>
      <c r="K7" s="71"/>
      <c r="L7" s="71"/>
      <c r="M7" s="71"/>
      <c r="N7" s="71"/>
      <c r="O7" s="71"/>
    </row>
    <row r="8" spans="1:51" x14ac:dyDescent="0.25">
      <c r="H8" s="71" t="s">
        <v>157</v>
      </c>
      <c r="I8" s="71"/>
      <c r="J8" s="71"/>
      <c r="K8" s="71"/>
      <c r="L8" s="71"/>
      <c r="M8" s="71"/>
      <c r="N8" s="71"/>
      <c r="O8" s="71"/>
    </row>
    <row r="9" spans="1:51" x14ac:dyDescent="0.25">
      <c r="H9" s="71" t="s">
        <v>163</v>
      </c>
      <c r="I9" s="71"/>
      <c r="J9" s="71"/>
      <c r="K9" s="71"/>
    </row>
  </sheetData>
  <sortState ref="A2:AY38">
    <sortCondition ref="T2:T38"/>
  </sortState>
  <conditionalFormatting sqref="A2:Z3">
    <cfRule type="expression" dxfId="5" priority="7" stopIfTrue="1">
      <formula>MOD(ROW(),4)&gt;1</formula>
    </cfRule>
    <cfRule type="expression" dxfId="4" priority="8" stopIfTrue="1">
      <formula>MOD(ROW(),4)&lt;2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workbookViewId="0">
      <selection activeCell="N29" sqref="N29"/>
    </sheetView>
  </sheetViews>
  <sheetFormatPr defaultRowHeight="15" x14ac:dyDescent="0.25"/>
  <sheetData>
    <row r="1" spans="1:51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25">
      <c r="A2" t="s">
        <v>103</v>
      </c>
      <c r="B2" t="s">
        <v>94</v>
      </c>
      <c r="C2" t="s">
        <v>95</v>
      </c>
      <c r="D2" s="17">
        <v>44664</v>
      </c>
      <c r="E2" s="7">
        <v>80000</v>
      </c>
      <c r="F2" t="s">
        <v>75</v>
      </c>
      <c r="G2" t="s">
        <v>29</v>
      </c>
      <c r="H2" s="7">
        <v>80000</v>
      </c>
      <c r="I2" s="7">
        <v>22100</v>
      </c>
      <c r="J2" s="12">
        <v>0.27625</v>
      </c>
      <c r="K2" s="7">
        <v>64547</v>
      </c>
      <c r="L2" s="7">
        <v>13116</v>
      </c>
      <c r="M2" s="7">
        <v>66884</v>
      </c>
      <c r="N2" s="7">
        <v>78281.582949999996</v>
      </c>
      <c r="O2" s="22">
        <v>0.85440275323405435</v>
      </c>
      <c r="P2" s="27">
        <v>1343</v>
      </c>
      <c r="Q2" s="32">
        <v>59.568131049888308</v>
      </c>
      <c r="R2" s="37" t="s">
        <v>79</v>
      </c>
      <c r="S2" s="42" t="e">
        <v>#REF!</v>
      </c>
      <c r="T2" t="s">
        <v>64</v>
      </c>
      <c r="V2" s="7">
        <v>7500</v>
      </c>
      <c r="W2" t="s">
        <v>77</v>
      </c>
      <c r="Y2" t="s">
        <v>78</v>
      </c>
      <c r="Z2">
        <v>201</v>
      </c>
    </row>
    <row r="3" spans="1:51" x14ac:dyDescent="0.25">
      <c r="A3" t="s">
        <v>115</v>
      </c>
      <c r="B3" t="s">
        <v>35</v>
      </c>
      <c r="C3" t="s">
        <v>36</v>
      </c>
      <c r="D3" s="17">
        <v>44673</v>
      </c>
      <c r="E3" s="7">
        <v>14000</v>
      </c>
      <c r="F3" t="s">
        <v>28</v>
      </c>
      <c r="G3" t="s">
        <v>29</v>
      </c>
      <c r="H3" s="7">
        <v>14000</v>
      </c>
      <c r="I3" s="7">
        <v>22500</v>
      </c>
      <c r="J3" s="12">
        <f>I3/H3*100</f>
        <v>160.71428571428572</v>
      </c>
      <c r="K3" s="7">
        <v>48706</v>
      </c>
      <c r="L3" s="7">
        <v>10051</v>
      </c>
      <c r="M3" s="7">
        <f>H3-L3</f>
        <v>3949</v>
      </c>
      <c r="N3" s="7">
        <v>80531.25</v>
      </c>
      <c r="O3" s="22">
        <f>M3/N3</f>
        <v>4.9036864571206831E-2</v>
      </c>
      <c r="P3" s="27">
        <v>2196</v>
      </c>
      <c r="Q3" s="32">
        <f>M3/P3</f>
        <v>1.7982695810564664</v>
      </c>
      <c r="R3" s="37" t="s">
        <v>37</v>
      </c>
      <c r="S3" s="42">
        <f>ABS(O34-O3)*100</f>
        <v>4.9036864571206831</v>
      </c>
      <c r="U3" t="s">
        <v>38</v>
      </c>
      <c r="V3" s="7">
        <v>10051</v>
      </c>
      <c r="W3" t="s">
        <v>32</v>
      </c>
      <c r="Y3" t="s">
        <v>34</v>
      </c>
      <c r="Z3">
        <v>201</v>
      </c>
    </row>
    <row r="4" spans="1:51" ht="15.75" thickBot="1" x14ac:dyDescent="0.3">
      <c r="A4" t="s">
        <v>115</v>
      </c>
      <c r="B4" t="s">
        <v>61</v>
      </c>
      <c r="C4" t="s">
        <v>62</v>
      </c>
      <c r="D4" s="17">
        <v>44887</v>
      </c>
      <c r="E4" s="7">
        <v>40000</v>
      </c>
      <c r="F4" t="s">
        <v>63</v>
      </c>
      <c r="G4" t="s">
        <v>29</v>
      </c>
      <c r="H4" s="7">
        <v>40000</v>
      </c>
      <c r="I4" s="7">
        <v>23300</v>
      </c>
      <c r="J4" s="12">
        <f>I4/H4*100</f>
        <v>58.25</v>
      </c>
      <c r="K4" s="7">
        <v>50133</v>
      </c>
      <c r="L4" s="7">
        <v>12158</v>
      </c>
      <c r="M4" s="7">
        <f>H4-L4</f>
        <v>27842</v>
      </c>
      <c r="N4" s="7">
        <v>79114.583329999994</v>
      </c>
      <c r="O4" s="22">
        <f>M4/N4</f>
        <v>0.35191994734859966</v>
      </c>
      <c r="P4" s="27">
        <v>1200</v>
      </c>
      <c r="Q4" s="32">
        <f>M4/P4</f>
        <v>23.201666666666668</v>
      </c>
      <c r="R4" s="37" t="s">
        <v>37</v>
      </c>
      <c r="S4" s="42">
        <f>ABS(O7-O4)*100</f>
        <v>6.6533241036020652</v>
      </c>
      <c r="U4" t="s">
        <v>64</v>
      </c>
      <c r="V4" s="7">
        <v>10759</v>
      </c>
      <c r="W4" t="s">
        <v>32</v>
      </c>
      <c r="Y4" t="s">
        <v>34</v>
      </c>
      <c r="Z4">
        <v>201</v>
      </c>
    </row>
    <row r="5" spans="1:51" ht="15.75" thickTop="1" x14ac:dyDescent="0.25">
      <c r="A5" s="3"/>
      <c r="B5" s="3"/>
      <c r="C5" s="3"/>
      <c r="D5" s="18" t="s">
        <v>65</v>
      </c>
      <c r="E5" s="8">
        <f>+SUM(E2:E4)</f>
        <v>134000</v>
      </c>
      <c r="F5" s="3"/>
      <c r="G5" s="3"/>
      <c r="H5" s="8">
        <f>+SUM(H2:H4)</f>
        <v>134000</v>
      </c>
      <c r="I5" s="8">
        <f>+SUM(I2:I4)</f>
        <v>67900</v>
      </c>
      <c r="J5" s="13"/>
      <c r="K5" s="8">
        <f>+SUM(K2:K4)</f>
        <v>163386</v>
      </c>
      <c r="L5" s="8"/>
      <c r="M5" s="8">
        <f>+SUM(M2:M4)</f>
        <v>98675</v>
      </c>
      <c r="N5" s="8">
        <f>+SUM(N2:N4)</f>
        <v>237927.41628</v>
      </c>
      <c r="O5" s="23"/>
      <c r="P5" s="28"/>
      <c r="Q5" s="33">
        <f>AVERAGE(Q2:Q4)</f>
        <v>28.189355765870477</v>
      </c>
      <c r="R5" s="38"/>
      <c r="S5" s="43">
        <f>ABS(O7-O6)*100</f>
        <v>0.37258671587370729</v>
      </c>
      <c r="T5" s="3"/>
      <c r="U5" s="3"/>
      <c r="V5" s="8"/>
      <c r="W5" s="3"/>
      <c r="X5" s="3"/>
      <c r="Y5" s="3"/>
      <c r="Z5" s="3"/>
    </row>
    <row r="6" spans="1:51" x14ac:dyDescent="0.25">
      <c r="A6" s="4"/>
      <c r="B6" s="4"/>
      <c r="C6" s="4"/>
      <c r="D6" s="19"/>
      <c r="E6" s="9"/>
      <c r="F6" s="4"/>
      <c r="G6" s="4"/>
      <c r="H6" s="9"/>
      <c r="I6" s="9" t="s">
        <v>66</v>
      </c>
      <c r="J6" s="14">
        <f>I5/H5*100</f>
        <v>50.671641791044777</v>
      </c>
      <c r="K6" s="9"/>
      <c r="L6" s="9"/>
      <c r="M6" s="9"/>
      <c r="N6" s="9" t="s">
        <v>67</v>
      </c>
      <c r="O6" s="24">
        <f>M5/N5</f>
        <v>0.41472732122588324</v>
      </c>
      <c r="P6" s="29"/>
      <c r="Q6" s="34" t="s">
        <v>68</v>
      </c>
      <c r="R6" s="39">
        <f>STDEV(O2:O4)</f>
        <v>0.40678441191556536</v>
      </c>
      <c r="S6" s="44"/>
      <c r="T6" s="4"/>
      <c r="U6" s="4"/>
      <c r="V6" s="9"/>
      <c r="W6" s="4"/>
      <c r="X6" s="4"/>
      <c r="Y6" s="4"/>
      <c r="Z6" s="4"/>
    </row>
    <row r="7" spans="1:51" x14ac:dyDescent="0.25">
      <c r="A7" s="5"/>
      <c r="B7" s="5"/>
      <c r="C7" s="5"/>
      <c r="D7" s="20"/>
      <c r="E7" s="10"/>
      <c r="F7" s="5"/>
      <c r="G7" s="5"/>
      <c r="H7" s="10"/>
      <c r="I7" s="10" t="s">
        <v>69</v>
      </c>
      <c r="J7" s="15">
        <f>STDEV(J2:J4)</f>
        <v>81.240639296536472</v>
      </c>
      <c r="K7" s="10"/>
      <c r="L7" s="10"/>
      <c r="M7" s="10"/>
      <c r="N7" s="10" t="s">
        <v>70</v>
      </c>
      <c r="O7" s="25">
        <f>AVERAGE(O2:O4)</f>
        <v>0.41845318838462031</v>
      </c>
      <c r="P7" s="30"/>
      <c r="Q7" s="35" t="s">
        <v>71</v>
      </c>
      <c r="R7" s="46" t="e">
        <f>AVERAGE(S2:S4)</f>
        <v>#REF!</v>
      </c>
      <c r="S7" s="45" t="s">
        <v>72</v>
      </c>
      <c r="T7" s="5" t="e">
        <f>+(R7/O7)</f>
        <v>#REF!</v>
      </c>
      <c r="U7" s="5"/>
      <c r="V7" s="10"/>
      <c r="W7" s="5"/>
      <c r="X7" s="5"/>
      <c r="Y7" s="5"/>
      <c r="Z7" s="5"/>
    </row>
    <row r="8" spans="1:51" x14ac:dyDescent="0.25">
      <c r="H8" s="71" t="s">
        <v>159</v>
      </c>
      <c r="I8" s="71"/>
      <c r="J8" s="71"/>
      <c r="K8" s="71"/>
      <c r="L8" s="71"/>
    </row>
  </sheetData>
  <sortState ref="A2:AY38">
    <sortCondition ref="T2:T38"/>
  </sortState>
  <conditionalFormatting sqref="A2:Z4">
    <cfRule type="expression" dxfId="3" priority="7" stopIfTrue="1">
      <formula>MOD(ROW(),4)&gt;1</formula>
    </cfRule>
    <cfRule type="expression" dxfId="2" priority="8" stopIfTrue="1">
      <formula>MOD(ROW(),4)&lt;2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opLeftCell="G1" workbookViewId="0">
      <selection activeCell="M20" sqref="M20"/>
    </sheetView>
  </sheetViews>
  <sheetFormatPr defaultRowHeight="15" x14ac:dyDescent="0.25"/>
  <cols>
    <col min="1" max="1" width="15.5703125" bestFit="1" customWidth="1"/>
    <col min="2" max="2" width="16.85546875" bestFit="1" customWidth="1"/>
    <col min="3" max="3" width="16.7109375" style="17" customWidth="1"/>
    <col min="4" max="4" width="17.7109375" style="7" customWidth="1"/>
    <col min="5" max="5" width="10.85546875" bestFit="1" customWidth="1"/>
    <col min="6" max="6" width="5.5703125" bestFit="1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20.7109375" customWidth="1"/>
    <col min="25" max="25" width="19.7109375" customWidth="1"/>
    <col min="26" max="26" width="20.7109375" customWidth="1"/>
  </cols>
  <sheetData>
    <row r="1" spans="1:51" x14ac:dyDescent="0.25">
      <c r="A1" s="1" t="s">
        <v>119</v>
      </c>
      <c r="B1" s="1" t="s">
        <v>0</v>
      </c>
      <c r="C1" s="1" t="s">
        <v>1</v>
      </c>
      <c r="D1" s="16" t="s">
        <v>2</v>
      </c>
      <c r="E1" s="6" t="s">
        <v>3</v>
      </c>
      <c r="F1" s="1" t="s">
        <v>4</v>
      </c>
      <c r="G1" s="1" t="s">
        <v>5</v>
      </c>
      <c r="H1" s="6" t="s">
        <v>6</v>
      </c>
      <c r="I1" s="6" t="s">
        <v>7</v>
      </c>
      <c r="J1" s="1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25">
      <c r="A2" t="s">
        <v>120</v>
      </c>
      <c r="B2" t="s">
        <v>150</v>
      </c>
      <c r="C2" t="s">
        <v>151</v>
      </c>
      <c r="D2" s="17">
        <v>44811</v>
      </c>
      <c r="E2" s="7">
        <v>60000</v>
      </c>
      <c r="F2" t="s">
        <v>75</v>
      </c>
      <c r="G2" t="s">
        <v>29</v>
      </c>
      <c r="H2" s="7">
        <v>60000</v>
      </c>
      <c r="I2" s="7">
        <v>34000</v>
      </c>
      <c r="J2" s="12">
        <v>0.56666666666666665</v>
      </c>
      <c r="K2" s="7">
        <v>67560</v>
      </c>
      <c r="L2" s="7">
        <v>9148</v>
      </c>
      <c r="M2" s="7">
        <v>50852</v>
      </c>
      <c r="N2" s="7">
        <v>79041.948579999997</v>
      </c>
      <c r="O2" s="22">
        <v>0.64335458466755324</v>
      </c>
      <c r="P2" s="27">
        <v>1447</v>
      </c>
      <c r="Q2" s="32">
        <v>41.465100207325499</v>
      </c>
      <c r="R2" s="37" t="s">
        <v>76</v>
      </c>
      <c r="S2" s="42" t="e">
        <v>#REF!</v>
      </c>
      <c r="T2" t="s">
        <v>87</v>
      </c>
      <c r="U2"/>
      <c r="V2" s="7">
        <v>9148</v>
      </c>
      <c r="W2" t="s">
        <v>77</v>
      </c>
      <c r="Y2" t="s">
        <v>78</v>
      </c>
      <c r="Z2">
        <v>201</v>
      </c>
    </row>
    <row r="3" spans="1:51" x14ac:dyDescent="0.25">
      <c r="A3" t="s">
        <v>120</v>
      </c>
      <c r="B3" t="s">
        <v>129</v>
      </c>
      <c r="C3" t="s">
        <v>130</v>
      </c>
      <c r="D3" s="17">
        <v>44375</v>
      </c>
      <c r="E3" s="7">
        <v>95000</v>
      </c>
      <c r="F3" t="s">
        <v>75</v>
      </c>
      <c r="G3" t="s">
        <v>29</v>
      </c>
      <c r="H3" s="7">
        <v>95000</v>
      </c>
      <c r="I3" s="7">
        <v>54600</v>
      </c>
      <c r="J3" s="12">
        <v>0.57473684210526321</v>
      </c>
      <c r="K3" s="7">
        <v>126120</v>
      </c>
      <c r="L3" s="7">
        <v>9148</v>
      </c>
      <c r="M3" s="7">
        <v>85852</v>
      </c>
      <c r="N3" s="7">
        <v>178039.57381999999</v>
      </c>
      <c r="O3" s="22">
        <v>0.48220740006262502</v>
      </c>
      <c r="P3" s="27">
        <v>3136</v>
      </c>
      <c r="Q3" s="32">
        <v>30.293367346938776</v>
      </c>
      <c r="R3" s="37" t="s">
        <v>79</v>
      </c>
      <c r="S3" s="42" t="e">
        <v>#REF!</v>
      </c>
      <c r="T3" t="s">
        <v>87</v>
      </c>
      <c r="U3"/>
      <c r="V3" s="7">
        <v>9148</v>
      </c>
      <c r="W3" t="s">
        <v>32</v>
      </c>
      <c r="Y3" t="s">
        <v>78</v>
      </c>
      <c r="Z3">
        <v>201</v>
      </c>
    </row>
    <row r="4" spans="1:51" x14ac:dyDescent="0.25">
      <c r="A4" t="s">
        <v>104</v>
      </c>
      <c r="B4" t="s">
        <v>139</v>
      </c>
      <c r="C4" t="s">
        <v>140</v>
      </c>
      <c r="D4" s="17">
        <v>44701</v>
      </c>
      <c r="E4" s="7">
        <v>350000</v>
      </c>
      <c r="F4" t="s">
        <v>75</v>
      </c>
      <c r="G4" t="s">
        <v>29</v>
      </c>
      <c r="H4" s="7">
        <v>350000</v>
      </c>
      <c r="I4" s="7">
        <v>81100</v>
      </c>
      <c r="J4" s="12">
        <v>0.23171428571428571</v>
      </c>
      <c r="K4" s="7">
        <v>385458</v>
      </c>
      <c r="L4" s="7">
        <v>44391</v>
      </c>
      <c r="M4" s="7">
        <v>305609</v>
      </c>
      <c r="N4" s="7">
        <v>519127.85388000001</v>
      </c>
      <c r="O4" s="22">
        <v>0.58869698036014773</v>
      </c>
      <c r="P4" s="27">
        <v>26772</v>
      </c>
      <c r="Q4" s="32">
        <v>13.073360227102944</v>
      </c>
      <c r="R4" s="37" t="s">
        <v>79</v>
      </c>
      <c r="S4" s="42" t="e">
        <v>#REF!</v>
      </c>
      <c r="T4" t="s">
        <v>141</v>
      </c>
      <c r="U4"/>
      <c r="V4" s="7">
        <v>40946</v>
      </c>
      <c r="W4" t="s">
        <v>32</v>
      </c>
      <c r="Y4" t="s">
        <v>78</v>
      </c>
      <c r="Z4">
        <v>201</v>
      </c>
    </row>
    <row r="5" spans="1:51" x14ac:dyDescent="0.25">
      <c r="A5" t="s">
        <v>120</v>
      </c>
      <c r="B5" t="s">
        <v>121</v>
      </c>
      <c r="C5" t="s">
        <v>122</v>
      </c>
      <c r="D5" s="17">
        <v>44796</v>
      </c>
      <c r="E5" s="7">
        <v>250000</v>
      </c>
      <c r="F5" t="s">
        <v>75</v>
      </c>
      <c r="G5" t="s">
        <v>29</v>
      </c>
      <c r="H5" s="7">
        <v>250000</v>
      </c>
      <c r="I5" s="7">
        <v>103000</v>
      </c>
      <c r="J5" s="12">
        <v>0.41199999999999998</v>
      </c>
      <c r="K5" s="7">
        <v>255452</v>
      </c>
      <c r="L5" s="7">
        <v>32670</v>
      </c>
      <c r="M5" s="7">
        <v>217330</v>
      </c>
      <c r="N5" s="7">
        <v>339089.80213000003</v>
      </c>
      <c r="O5" s="22">
        <v>0.64092166333176892</v>
      </c>
      <c r="P5" s="27">
        <v>6340</v>
      </c>
      <c r="Q5" s="32">
        <v>39.43217665615142</v>
      </c>
      <c r="R5" s="37" t="s">
        <v>79</v>
      </c>
      <c r="S5" s="42" t="e">
        <v>#REF!</v>
      </c>
      <c r="T5" t="s">
        <v>56</v>
      </c>
      <c r="U5"/>
      <c r="V5" s="7">
        <v>32670</v>
      </c>
      <c r="W5" t="s">
        <v>32</v>
      </c>
      <c r="Y5" t="s">
        <v>78</v>
      </c>
      <c r="Z5">
        <v>201</v>
      </c>
    </row>
    <row r="6" spans="1:51" x14ac:dyDescent="0.25">
      <c r="A6" t="s">
        <v>120</v>
      </c>
      <c r="B6" t="s">
        <v>125</v>
      </c>
      <c r="C6" t="s">
        <v>126</v>
      </c>
      <c r="D6" s="17">
        <v>44659</v>
      </c>
      <c r="E6" s="7">
        <v>81000</v>
      </c>
      <c r="F6" t="s">
        <v>75</v>
      </c>
      <c r="G6" t="s">
        <v>29</v>
      </c>
      <c r="H6" s="7">
        <v>81000</v>
      </c>
      <c r="I6" s="7">
        <v>46200</v>
      </c>
      <c r="J6" s="12">
        <v>0.57037037037037042</v>
      </c>
      <c r="K6" s="7">
        <v>123118</v>
      </c>
      <c r="L6" s="7">
        <v>18295</v>
      </c>
      <c r="M6" s="7">
        <v>62705</v>
      </c>
      <c r="N6" s="7">
        <v>159547.94521000001</v>
      </c>
      <c r="O6" s="22">
        <v>0.39301665663864555</v>
      </c>
      <c r="P6" s="27">
        <v>3000</v>
      </c>
      <c r="Q6" s="32">
        <v>27</v>
      </c>
      <c r="R6" s="37" t="s">
        <v>79</v>
      </c>
      <c r="S6" s="42" t="e">
        <v>#REF!</v>
      </c>
      <c r="T6" t="s">
        <v>56</v>
      </c>
      <c r="U6"/>
      <c r="V6" s="7">
        <v>18295</v>
      </c>
      <c r="W6" t="s">
        <v>32</v>
      </c>
      <c r="Y6" t="s">
        <v>78</v>
      </c>
      <c r="Z6">
        <v>201</v>
      </c>
    </row>
    <row r="7" spans="1:51" x14ac:dyDescent="0.25">
      <c r="A7" t="s">
        <v>120</v>
      </c>
      <c r="B7" t="s">
        <v>127</v>
      </c>
      <c r="C7" t="s">
        <v>128</v>
      </c>
      <c r="D7" s="17">
        <v>44949</v>
      </c>
      <c r="E7" s="7">
        <v>84000</v>
      </c>
      <c r="F7" t="s">
        <v>75</v>
      </c>
      <c r="G7" t="s">
        <v>29</v>
      </c>
      <c r="H7" s="7">
        <v>84000</v>
      </c>
      <c r="I7" s="7">
        <v>45700</v>
      </c>
      <c r="J7" s="12">
        <v>0.544047619047619</v>
      </c>
      <c r="K7" s="7">
        <v>156609</v>
      </c>
      <c r="L7" s="7">
        <v>18295</v>
      </c>
      <c r="M7" s="7">
        <v>65705</v>
      </c>
      <c r="N7" s="7">
        <v>210523.59208999999</v>
      </c>
      <c r="O7" s="22">
        <v>0.31210278785244533</v>
      </c>
      <c r="P7" s="27">
        <v>2940</v>
      </c>
      <c r="Q7" s="32">
        <v>28.571428571428573</v>
      </c>
      <c r="R7" s="37" t="s">
        <v>79</v>
      </c>
      <c r="S7" s="42" t="e">
        <v>#REF!</v>
      </c>
      <c r="T7" t="s">
        <v>56</v>
      </c>
      <c r="U7"/>
      <c r="V7" s="7">
        <v>18295</v>
      </c>
      <c r="W7" t="s">
        <v>32</v>
      </c>
      <c r="Y7" t="s">
        <v>78</v>
      </c>
      <c r="Z7">
        <v>201</v>
      </c>
    </row>
    <row r="8" spans="1:51" ht="15.75" thickBot="1" x14ac:dyDescent="0.3">
      <c r="A8" t="s">
        <v>115</v>
      </c>
      <c r="B8" t="s">
        <v>52</v>
      </c>
      <c r="C8" t="s">
        <v>53</v>
      </c>
      <c r="D8" s="17">
        <v>44980</v>
      </c>
      <c r="E8" s="7">
        <v>65000</v>
      </c>
      <c r="F8" t="s">
        <v>54</v>
      </c>
      <c r="G8" t="s">
        <v>29</v>
      </c>
      <c r="H8" s="7">
        <v>65000</v>
      </c>
      <c r="I8" s="7">
        <v>32300</v>
      </c>
      <c r="J8" s="12">
        <f>I8/H8*100</f>
        <v>49.692307692307693</v>
      </c>
      <c r="K8" s="7">
        <v>67630</v>
      </c>
      <c r="L8" s="7">
        <v>11326</v>
      </c>
      <c r="M8" s="7">
        <f>H8-L8</f>
        <v>53674</v>
      </c>
      <c r="N8" s="7">
        <v>104266.66667000001</v>
      </c>
      <c r="O8" s="22">
        <f>M8/N8</f>
        <v>0.51477621481730251</v>
      </c>
      <c r="P8" s="27">
        <v>1528</v>
      </c>
      <c r="Q8" s="32">
        <f>M8/P8</f>
        <v>35.126963350785338</v>
      </c>
      <c r="R8" s="37" t="s">
        <v>55</v>
      </c>
      <c r="S8" s="42">
        <f>ABS(O11-O8)*100</f>
        <v>0.40510308558042718</v>
      </c>
      <c r="U8" t="s">
        <v>56</v>
      </c>
      <c r="V8" s="7">
        <v>11326</v>
      </c>
      <c r="W8" t="s">
        <v>32</v>
      </c>
      <c r="Y8" t="s">
        <v>34</v>
      </c>
      <c r="Z8">
        <v>201</v>
      </c>
    </row>
    <row r="9" spans="1:51" ht="15.75" thickTop="1" x14ac:dyDescent="0.25">
      <c r="A9" s="3"/>
      <c r="B9" s="3"/>
      <c r="C9" s="3"/>
      <c r="D9" s="18" t="s">
        <v>65</v>
      </c>
      <c r="E9" s="8">
        <f>+SUM(E2:E8)</f>
        <v>985000</v>
      </c>
      <c r="F9" s="3"/>
      <c r="G9" s="3"/>
      <c r="H9" s="8">
        <f>+SUM(H2:H8)</f>
        <v>985000</v>
      </c>
      <c r="I9" s="8">
        <f>+SUM(I2:I8)</f>
        <v>396900</v>
      </c>
      <c r="J9" s="13"/>
      <c r="K9" s="8">
        <f>+SUM(K2:K8)</f>
        <v>1181947</v>
      </c>
      <c r="L9" s="8"/>
      <c r="M9" s="8">
        <f>+SUM(M2:M8)</f>
        <v>841727</v>
      </c>
      <c r="N9" s="8">
        <f>+SUM(N2:N8)</f>
        <v>1589637.3823799998</v>
      </c>
      <c r="O9" s="23"/>
      <c r="P9" s="28"/>
      <c r="Q9" s="33">
        <f>AVERAGE(Q2:Q8)</f>
        <v>30.708913765676076</v>
      </c>
      <c r="R9" s="38"/>
      <c r="S9" s="43">
        <f>ABS(O11-O10)*100</f>
        <v>1.8783626871680004</v>
      </c>
      <c r="T9" s="3"/>
      <c r="U9" s="3"/>
      <c r="V9" s="8"/>
      <c r="W9" s="3"/>
      <c r="X9" s="3"/>
      <c r="Y9" s="3"/>
      <c r="Z9" s="3"/>
    </row>
    <row r="10" spans="1:51" x14ac:dyDescent="0.25">
      <c r="A10" s="4"/>
      <c r="B10" s="4"/>
      <c r="C10" s="4"/>
      <c r="D10" s="19"/>
      <c r="E10" s="9"/>
      <c r="F10" s="4"/>
      <c r="G10" s="4"/>
      <c r="H10" s="9"/>
      <c r="I10" s="9" t="s">
        <v>66</v>
      </c>
      <c r="J10" s="14">
        <f>I9/H9*100</f>
        <v>40.294416243654823</v>
      </c>
      <c r="K10" s="9"/>
      <c r="L10" s="9"/>
      <c r="M10" s="9"/>
      <c r="N10" s="9" t="s">
        <v>67</v>
      </c>
      <c r="O10" s="24">
        <f>M9/N9</f>
        <v>0.52950881083317825</v>
      </c>
      <c r="P10" s="29"/>
      <c r="Q10" s="34" t="s">
        <v>68</v>
      </c>
      <c r="R10" s="39">
        <f>STDEV(O2:O8)</f>
        <v>0.12566961360103931</v>
      </c>
      <c r="S10" s="44"/>
      <c r="T10" s="4"/>
      <c r="U10" s="4"/>
      <c r="V10" s="9"/>
      <c r="W10" s="4"/>
      <c r="X10" s="4"/>
      <c r="Y10" s="4"/>
      <c r="Z10" s="4"/>
    </row>
    <row r="11" spans="1:51" x14ac:dyDescent="0.25">
      <c r="A11" s="5"/>
      <c r="B11" s="5"/>
      <c r="C11" s="5"/>
      <c r="D11" s="20"/>
      <c r="E11" s="10"/>
      <c r="F11" s="5"/>
      <c r="G11" s="5"/>
      <c r="H11" s="10"/>
      <c r="I11" s="10" t="s">
        <v>69</v>
      </c>
      <c r="J11" s="15">
        <f>STDEV(J2:J8)</f>
        <v>18.599698769254132</v>
      </c>
      <c r="K11" s="10"/>
      <c r="L11" s="10"/>
      <c r="M11" s="10"/>
      <c r="N11" s="10" t="s">
        <v>70</v>
      </c>
      <c r="O11" s="25">
        <f>AVERAGE(O2:O8)</f>
        <v>0.51072518396149824</v>
      </c>
      <c r="P11" s="30"/>
      <c r="Q11" s="35" t="s">
        <v>71</v>
      </c>
      <c r="R11" s="46" t="e">
        <f>AVERAGE(S2:S8)</f>
        <v>#REF!</v>
      </c>
      <c r="S11" s="45" t="s">
        <v>72</v>
      </c>
      <c r="T11" s="5" t="e">
        <f>+(R11/O11)</f>
        <v>#REF!</v>
      </c>
      <c r="U11" s="5"/>
      <c r="V11" s="10"/>
      <c r="W11" s="5"/>
      <c r="X11" s="5"/>
      <c r="Y11" s="5"/>
      <c r="Z11" s="5"/>
    </row>
    <row r="12" spans="1:51" x14ac:dyDescent="0.25">
      <c r="J12" s="73" t="s">
        <v>160</v>
      </c>
      <c r="K12" s="73"/>
    </row>
  </sheetData>
  <sortState ref="A2:AY38">
    <sortCondition ref="T2:T38"/>
  </sortState>
  <conditionalFormatting sqref="A2:Z8">
    <cfRule type="expression" dxfId="1" priority="7" stopIfTrue="1">
      <formula>MOD(ROW(),4)&gt;1</formula>
    </cfRule>
    <cfRule type="expression" dxfId="0" priority="8" stopIfTrue="1">
      <formula>MOD(ROW(),4)&lt;2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selection activeCell="K8" sqref="K8"/>
    </sheetView>
  </sheetViews>
  <sheetFormatPr defaultRowHeight="15" x14ac:dyDescent="0.25"/>
  <cols>
    <col min="1" max="1" width="15.5703125" bestFit="1" customWidth="1"/>
    <col min="19" max="19" width="7.5703125" bestFit="1" customWidth="1"/>
    <col min="21" max="21" width="8.28515625" bestFit="1" customWidth="1"/>
  </cols>
  <sheetData>
    <row r="1" spans="1:26" s="47" customFormat="1" ht="45" x14ac:dyDescent="0.25">
      <c r="A1" s="48" t="s">
        <v>119</v>
      </c>
      <c r="B1" s="49" t="s">
        <v>0</v>
      </c>
      <c r="C1" s="49" t="s">
        <v>1</v>
      </c>
      <c r="D1" s="50" t="s">
        <v>2</v>
      </c>
      <c r="E1" s="51" t="s">
        <v>3</v>
      </c>
      <c r="F1" s="52" t="s">
        <v>4</v>
      </c>
      <c r="G1" s="49" t="s">
        <v>5</v>
      </c>
      <c r="H1" s="53" t="s">
        <v>6</v>
      </c>
      <c r="I1" s="53" t="s">
        <v>7</v>
      </c>
      <c r="J1" s="54" t="s">
        <v>8</v>
      </c>
      <c r="K1" s="51" t="s">
        <v>9</v>
      </c>
      <c r="L1" s="53" t="s">
        <v>10</v>
      </c>
      <c r="M1" s="55" t="s">
        <v>11</v>
      </c>
      <c r="N1" s="53" t="s">
        <v>12</v>
      </c>
      <c r="O1" s="54" t="s">
        <v>13</v>
      </c>
      <c r="P1" s="56" t="s">
        <v>14</v>
      </c>
      <c r="Q1" s="57" t="s">
        <v>15</v>
      </c>
      <c r="R1" s="58" t="s">
        <v>16</v>
      </c>
      <c r="S1" s="59" t="s">
        <v>17</v>
      </c>
      <c r="T1" s="49" t="s">
        <v>19</v>
      </c>
      <c r="U1" s="51" t="s">
        <v>20</v>
      </c>
      <c r="V1" s="52" t="s">
        <v>21</v>
      </c>
      <c r="W1" s="60" t="s">
        <v>22</v>
      </c>
      <c r="X1" s="52" t="s">
        <v>23</v>
      </c>
      <c r="Y1" s="52" t="s">
        <v>24</v>
      </c>
      <c r="Z1" s="52" t="s">
        <v>25</v>
      </c>
    </row>
    <row r="2" spans="1:26" x14ac:dyDescent="0.25">
      <c r="A2" s="61" t="s">
        <v>104</v>
      </c>
      <c r="B2" s="61" t="s">
        <v>105</v>
      </c>
      <c r="C2" s="61" t="s">
        <v>106</v>
      </c>
      <c r="D2" s="62">
        <v>44323</v>
      </c>
      <c r="E2" s="63">
        <v>200000</v>
      </c>
      <c r="F2" s="61" t="s">
        <v>75</v>
      </c>
      <c r="G2" s="61" t="s">
        <v>29</v>
      </c>
      <c r="H2" s="63">
        <v>200000</v>
      </c>
      <c r="I2" s="63">
        <v>127300</v>
      </c>
      <c r="J2" s="64">
        <v>0.63649999999999995</v>
      </c>
      <c r="K2" s="63">
        <v>303485</v>
      </c>
      <c r="L2" s="63">
        <v>22493</v>
      </c>
      <c r="M2" s="63">
        <v>177507</v>
      </c>
      <c r="N2" s="63">
        <v>416284.44443999999</v>
      </c>
      <c r="O2" s="64">
        <v>0.4264079582382389</v>
      </c>
      <c r="P2" s="65">
        <v>11500</v>
      </c>
      <c r="Q2" s="66">
        <v>17.391304347826086</v>
      </c>
      <c r="R2" s="67" t="s">
        <v>107</v>
      </c>
      <c r="S2" s="68" t="e">
        <v>#REF!</v>
      </c>
      <c r="T2" s="61" t="s">
        <v>108</v>
      </c>
      <c r="U2" s="63">
        <v>5056</v>
      </c>
      <c r="V2" s="61" t="s">
        <v>32</v>
      </c>
      <c r="W2" s="62">
        <v>44767</v>
      </c>
      <c r="X2" s="61"/>
      <c r="Y2" s="61" t="s">
        <v>109</v>
      </c>
      <c r="Z2" s="61">
        <v>301</v>
      </c>
    </row>
    <row r="3" spans="1:26" x14ac:dyDescent="0.25">
      <c r="A3" s="61" t="s">
        <v>104</v>
      </c>
      <c r="B3" s="61" t="s">
        <v>112</v>
      </c>
      <c r="C3" s="61" t="s">
        <v>113</v>
      </c>
      <c r="D3" s="62">
        <v>44694</v>
      </c>
      <c r="E3" s="63">
        <v>120000</v>
      </c>
      <c r="F3" s="61" t="s">
        <v>75</v>
      </c>
      <c r="G3" s="61" t="s">
        <v>29</v>
      </c>
      <c r="H3" s="63">
        <v>120000</v>
      </c>
      <c r="I3" s="63">
        <v>27400</v>
      </c>
      <c r="J3" s="64">
        <v>0.22833333333333333</v>
      </c>
      <c r="K3" s="63">
        <v>67761</v>
      </c>
      <c r="L3" s="63">
        <v>15656</v>
      </c>
      <c r="M3" s="63">
        <v>104344</v>
      </c>
      <c r="N3" s="63">
        <v>71279.069770000002</v>
      </c>
      <c r="O3" s="64">
        <v>1.4638799346946079</v>
      </c>
      <c r="P3" s="65">
        <v>17640</v>
      </c>
      <c r="Q3" s="66">
        <v>6.8027210884353737</v>
      </c>
      <c r="R3" s="67" t="s">
        <v>88</v>
      </c>
      <c r="S3" s="68" t="e">
        <v>#REF!</v>
      </c>
      <c r="T3" s="61" t="s">
        <v>114</v>
      </c>
      <c r="U3" s="63">
        <v>10931</v>
      </c>
      <c r="V3" s="61" t="s">
        <v>77</v>
      </c>
      <c r="W3" s="62">
        <v>45082</v>
      </c>
      <c r="X3" s="61"/>
      <c r="Y3" s="61" t="s">
        <v>78</v>
      </c>
      <c r="Z3" s="61">
        <v>201</v>
      </c>
    </row>
    <row r="4" spans="1:26" x14ac:dyDescent="0.25">
      <c r="A4" s="61" t="s">
        <v>115</v>
      </c>
      <c r="B4" s="61" t="s">
        <v>97</v>
      </c>
      <c r="C4" s="61" t="s">
        <v>98</v>
      </c>
      <c r="D4" s="62">
        <v>44673</v>
      </c>
      <c r="E4" s="63">
        <v>30000</v>
      </c>
      <c r="F4" s="61" t="s">
        <v>75</v>
      </c>
      <c r="G4" s="61" t="s">
        <v>41</v>
      </c>
      <c r="H4" s="63">
        <v>30000</v>
      </c>
      <c r="I4" s="63">
        <v>28400</v>
      </c>
      <c r="J4" s="64">
        <v>0.94666666666666666</v>
      </c>
      <c r="K4" s="63">
        <v>105347</v>
      </c>
      <c r="L4" s="63">
        <v>5576</v>
      </c>
      <c r="M4" s="63">
        <v>24424</v>
      </c>
      <c r="N4" s="63">
        <v>142661.66034</v>
      </c>
      <c r="O4" s="64">
        <v>0.17120226935387706</v>
      </c>
      <c r="P4" s="65">
        <v>2651</v>
      </c>
      <c r="Q4" s="66">
        <v>11.316484345529989</v>
      </c>
      <c r="R4" s="67" t="s">
        <v>99</v>
      </c>
      <c r="S4" s="68" t="e">
        <v>#REF!</v>
      </c>
      <c r="T4" s="61" t="s">
        <v>100</v>
      </c>
      <c r="U4" s="63">
        <v>5576</v>
      </c>
      <c r="V4" s="61" t="s">
        <v>32</v>
      </c>
      <c r="W4" s="62" t="s">
        <v>33</v>
      </c>
      <c r="X4" s="61" t="s">
        <v>96</v>
      </c>
      <c r="Y4" s="61" t="s">
        <v>78</v>
      </c>
      <c r="Z4" s="61">
        <v>201</v>
      </c>
    </row>
    <row r="5" spans="1:26" x14ac:dyDescent="0.25">
      <c r="M5" s="69" t="s">
        <v>116</v>
      </c>
      <c r="N5" s="69"/>
      <c r="O5" s="70">
        <f>AVERAGE(O2:O4)</f>
        <v>0.68716338742890792</v>
      </c>
    </row>
    <row r="6" spans="1:26" x14ac:dyDescent="0.25">
      <c r="K6" s="71" t="s">
        <v>117</v>
      </c>
      <c r="L6" s="71"/>
      <c r="M6" s="71"/>
      <c r="N6" s="71"/>
      <c r="O6" s="71"/>
      <c r="P6" s="72"/>
    </row>
    <row r="7" spans="1:26" x14ac:dyDescent="0.25">
      <c r="K7" s="71" t="s">
        <v>118</v>
      </c>
      <c r="L7" s="71"/>
      <c r="M7" s="71"/>
      <c r="N7" s="71"/>
      <c r="O7" s="71"/>
      <c r="P7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E.C.F. Analysis</vt:lpstr>
      <vt:lpstr>Comm-Gas Gar</vt:lpstr>
      <vt:lpstr>Comm-Misc</vt:lpstr>
      <vt:lpstr>Comm-Multi</vt:lpstr>
      <vt:lpstr>Comm-Offc</vt:lpstr>
      <vt:lpstr>Comm-Restaur</vt:lpstr>
      <vt:lpstr>Comm-Retail</vt:lpstr>
      <vt:lpstr>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2024-01-23T19:52:54Z</dcterms:created>
  <dcterms:modified xsi:type="dcterms:W3CDTF">2024-01-29T17:51:39Z</dcterms:modified>
</cp:coreProperties>
</file>