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owers\Desktop\ECF\Land\2024\"/>
    </mc:Choice>
  </mc:AlternateContent>
  <bookViews>
    <workbookView xWindow="0" yWindow="0" windowWidth="19260" windowHeight="11310" activeTab="1"/>
  </bookViews>
  <sheets>
    <sheet name="Land Analysis" sheetId="2" r:id="rId1"/>
    <sheet name="Commercial" sheetId="1" r:id="rId2"/>
    <sheet name="Industrial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L7" i="1"/>
  <c r="O7" i="1"/>
  <c r="N28" i="1"/>
  <c r="M28" i="1"/>
  <c r="K28" i="1"/>
  <c r="I28" i="1"/>
  <c r="H28" i="1"/>
  <c r="E28" i="1"/>
  <c r="L19" i="1"/>
  <c r="O19" i="1" s="1"/>
  <c r="J19" i="1"/>
  <c r="L18" i="1"/>
  <c r="O18" i="1" s="1"/>
  <c r="J18" i="1"/>
  <c r="N8" i="1"/>
  <c r="M8" i="1"/>
  <c r="K8" i="1"/>
  <c r="I8" i="1"/>
  <c r="H8" i="1"/>
  <c r="E8" i="1"/>
  <c r="L5" i="1"/>
  <c r="O5" i="1" s="1"/>
  <c r="J5" i="1"/>
  <c r="L4" i="1"/>
  <c r="J4" i="1"/>
  <c r="N5" i="3"/>
  <c r="M5" i="3"/>
  <c r="K5" i="3"/>
  <c r="I5" i="3"/>
  <c r="H5" i="3"/>
  <c r="E5" i="3"/>
  <c r="J9" i="1" l="1"/>
  <c r="L8" i="1"/>
  <c r="N10" i="1" s="1"/>
  <c r="J29" i="1"/>
  <c r="L28" i="1"/>
  <c r="N30" i="1" s="1"/>
  <c r="O4" i="1"/>
  <c r="J30" i="1"/>
  <c r="J10" i="1"/>
  <c r="J6" i="3"/>
  <c r="J7" i="3"/>
  <c r="L5" i="3"/>
  <c r="Q7" i="3" l="1"/>
  <c r="J2" i="2" l="1"/>
  <c r="L2" i="2"/>
  <c r="S2" i="2" s="1"/>
  <c r="J3" i="2"/>
  <c r="L3" i="2"/>
  <c r="J4" i="2"/>
  <c r="L4" i="2"/>
  <c r="J29" i="2"/>
  <c r="L29" i="2"/>
  <c r="S29" i="2" s="1"/>
  <c r="J34" i="2"/>
  <c r="L34" i="2"/>
  <c r="J35" i="2"/>
  <c r="L35" i="2"/>
  <c r="S35" i="2" s="1"/>
  <c r="J36" i="2"/>
  <c r="L36" i="2"/>
  <c r="R36" i="2" s="1"/>
  <c r="J37" i="2"/>
  <c r="L37" i="2"/>
  <c r="S37" i="2" s="1"/>
  <c r="E38" i="2"/>
  <c r="H38" i="2"/>
  <c r="I38" i="2"/>
  <c r="K38" i="2"/>
  <c r="M38" i="2"/>
  <c r="N38" i="2"/>
  <c r="P38" i="2"/>
  <c r="Q38" i="2"/>
  <c r="S36" i="2" l="1"/>
  <c r="J39" i="2"/>
  <c r="J40" i="2"/>
  <c r="R35" i="2"/>
  <c r="S4" i="2"/>
  <c r="R4" i="2"/>
  <c r="R37" i="2"/>
  <c r="R29" i="2"/>
  <c r="R2" i="2"/>
  <c r="R3" i="2"/>
  <c r="S3" i="2"/>
  <c r="L38" i="2"/>
  <c r="S34" i="2"/>
  <c r="R34" i="2"/>
  <c r="N40" i="2" l="1"/>
  <c r="S40" i="2"/>
  <c r="Q40" i="2"/>
</calcChain>
</file>

<file path=xl/sharedStrings.xml><?xml version="1.0" encoding="utf-8"?>
<sst xmlns="http://schemas.openxmlformats.org/spreadsheetml/2006/main" count="432" uniqueCount="124">
  <si>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</si>
  <si>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</si>
  <si>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</si>
  <si>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</si>
  <si>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</si>
  <si>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</si>
  <si>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</si>
  <si>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</si>
  <si>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</si>
  <si>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</si>
  <si>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</si>
  <si>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</si>
  <si>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</si>
  <si>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</si>
  <si>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</si>
  <si>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</si>
  <si>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Dollars/Acre</t>
  </si>
  <si>
    <t>Dollars/SqFt</t>
  </si>
  <si>
    <t>ECF Area</t>
  </si>
  <si>
    <t>Land Table</t>
  </si>
  <si>
    <t>50 004 02 0012 303</t>
  </si>
  <si>
    <t>10992 W JEFFERSON</t>
  </si>
  <si>
    <t>PTA</t>
  </si>
  <si>
    <t>03-ARM'S LENGTH</t>
  </si>
  <si>
    <t>GAR</t>
  </si>
  <si>
    <t>COMMERCIAL</t>
  </si>
  <si>
    <t>WD</t>
  </si>
  <si>
    <t>19-MULTI PARCEL ARM'S LENGTH</t>
  </si>
  <si>
    <t>50 004 08 0135 000</t>
  </si>
  <si>
    <t>11192 W JEFFERSON</t>
  </si>
  <si>
    <t>REST</t>
  </si>
  <si>
    <t>50 004 21 0027 304</t>
  </si>
  <si>
    <t>11283 W JEFFERSON</t>
  </si>
  <si>
    <t>MISC</t>
  </si>
  <si>
    <t>50 007 11 0018 000</t>
  </si>
  <si>
    <t>34 W CICOTTE</t>
  </si>
  <si>
    <t>MUTLI</t>
  </si>
  <si>
    <t>CD</t>
  </si>
  <si>
    <t>50 008 06 0077 002</t>
  </si>
  <si>
    <t>10550 W JEFFERSON</t>
  </si>
  <si>
    <t>50 008 09 0004 001</t>
  </si>
  <si>
    <t>10541 W JEFFERSON</t>
  </si>
  <si>
    <t>QC</t>
  </si>
  <si>
    <t>RET</t>
  </si>
  <si>
    <t>50 008 11 0009 305</t>
  </si>
  <si>
    <t>10748 W JEFFERSON</t>
  </si>
  <si>
    <t>MLC</t>
  </si>
  <si>
    <t>OFFC</t>
  </si>
  <si>
    <t>50 010 01 0144 000</t>
  </si>
  <si>
    <t>196 VISGER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</si>
  <si>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</si>
  <si>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</si>
  <si>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</si>
  <si>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</si>
  <si>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</si>
  <si>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</si>
  <si>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</si>
  <si>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ECORSE</t>
  </si>
  <si>
    <t>34 005 03 0187 002</t>
  </si>
  <si>
    <t>35 KNOX</t>
  </si>
  <si>
    <t>34 007 06 0095 001</t>
  </si>
  <si>
    <t>148 SOUTHFIELD</t>
  </si>
  <si>
    <t>34 007 12 0048 000</t>
  </si>
  <si>
    <t>4274 W JEFFERSON</t>
  </si>
  <si>
    <t>34 012 09 0163 000</t>
  </si>
  <si>
    <t>4594 3RD</t>
  </si>
  <si>
    <t>HAMTRAMCK</t>
  </si>
  <si>
    <t>34 013 02 0049 000</t>
  </si>
  <si>
    <t>4506 W JEFFERSON</t>
  </si>
  <si>
    <t>34 013 99 0021 704</t>
  </si>
  <si>
    <t>4680 HIGH</t>
  </si>
  <si>
    <t>41 003 01 0011 300</t>
  </si>
  <si>
    <t>9325 JOS CAMPAU</t>
  </si>
  <si>
    <t>41 003 01 0041 000</t>
  </si>
  <si>
    <t>2764 FLORIAN</t>
  </si>
  <si>
    <t>41 003 09 0008 000</t>
  </si>
  <si>
    <t>9740 DEQUINDRE</t>
  </si>
  <si>
    <t>41 004 01 0006 000</t>
  </si>
  <si>
    <t>2332 CARPENTER</t>
  </si>
  <si>
    <t>41 004 02 0402 000</t>
  </si>
  <si>
    <t>2432 BURGER</t>
  </si>
  <si>
    <t>41 005 07 0010 300</t>
  </si>
  <si>
    <t>9006 JOS CAMPAU</t>
  </si>
  <si>
    <t>41 005 08 0007 000</t>
  </si>
  <si>
    <t>8848 JOS CAMPAU</t>
  </si>
  <si>
    <t>41 006 01 0168 000</t>
  </si>
  <si>
    <t>10033 CONANT</t>
  </si>
  <si>
    <t>HIGHLAND PARK</t>
  </si>
  <si>
    <t>41 007 02 0007 000</t>
  </si>
  <si>
    <t>3141 CANIFF</t>
  </si>
  <si>
    <t>41 007 04 0048 000</t>
  </si>
  <si>
    <t>11410 JOS CAMPAU</t>
  </si>
  <si>
    <t>41 008 02 0100 301</t>
  </si>
  <si>
    <t>10200 CONANT</t>
  </si>
  <si>
    <t>43 003 01 0613 000</t>
  </si>
  <si>
    <t>16940 HAMILTON</t>
  </si>
  <si>
    <t>43 008 04 0001 001</t>
  </si>
  <si>
    <t>13928 WOODWOOD</t>
  </si>
  <si>
    <t>43 009 01 0004 303</t>
  </si>
  <si>
    <t>13961 WOODWARD</t>
  </si>
  <si>
    <t>43 010 01 0145 000</t>
  </si>
  <si>
    <t>14015 HAMILTON</t>
  </si>
  <si>
    <t>43 012 05 0001 000</t>
  </si>
  <si>
    <t>12530 HAMILTON</t>
  </si>
  <si>
    <t>RIVER ROUGE</t>
  </si>
  <si>
    <t>50 005 03 0018 000</t>
  </si>
  <si>
    <t>10835 W JEFFERSON</t>
  </si>
  <si>
    <t>50 005 06 0048 000</t>
  </si>
  <si>
    <t>248 RICHTER</t>
  </si>
  <si>
    <t>43 005 06 0004 000</t>
  </si>
  <si>
    <t>15135 HAMILTON</t>
  </si>
  <si>
    <t>43 008 01 0047 000</t>
  </si>
  <si>
    <t>116 VICTOR</t>
  </si>
  <si>
    <t>43 008 01 0048 002</t>
  </si>
  <si>
    <t>13950 JOHN R</t>
  </si>
  <si>
    <t>50 007 99 0006 000</t>
  </si>
  <si>
    <t>10171 W JEFFERSON</t>
  </si>
  <si>
    <t>Community</t>
  </si>
  <si>
    <t>INDUSTRIAL</t>
  </si>
  <si>
    <t>Jefferson</t>
  </si>
  <si>
    <t>Non-Jefferson</t>
  </si>
  <si>
    <t>*2024* Keeping Land as-is at $3.25</t>
  </si>
  <si>
    <t>*2024* Increasing IND land from $0.65 to $0.68</t>
  </si>
  <si>
    <t>*2024* decreasing land from $2.60 to $2.40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</si>
</sst>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right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right"/>
    </xf>
    <xf numFmtId="6" fontId="2" fillId="2" borderId="0" xfId="0" applyNumberFormat="1" applyFont="1" applyFill="1" applyAlignment="1">
      <alignment horizontal="center"/>
    </xf>
    <xf numFmtId="6" fontId="0" fillId="0" borderId="0" xfId="0" applyNumberFormat="1"/>
    <xf numFmtId="6" fontId="3" fillId="3" borderId="1" xfId="0" applyNumberFormat="1" applyFont="1" applyFill="1" applyBorder="1"/>
    <xf numFmtId="6" fontId="3" fillId="3" borderId="0" xfId="0" applyNumberFormat="1" applyFont="1" applyFill="1" applyBorder="1"/>
    <xf numFmtId="6" fontId="3" fillId="3" borderId="2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0" fillId="0" borderId="0" xfId="0" applyNumberFormat="1"/>
    <xf numFmtId="164" fontId="3" fillId="3" borderId="1" xfId="0" applyNumberFormat="1" applyFont="1" applyFill="1" applyBorder="1"/>
    <xf numFmtId="164" fontId="3" fillId="3" borderId="0" xfId="0" applyNumberFormat="1" applyFont="1" applyFill="1" applyBorder="1"/>
    <xf numFmtId="164" fontId="3" fillId="3" borderId="2" xfId="0" applyNumberFormat="1" applyFont="1" applyFill="1" applyBorder="1"/>
    <xf numFmtId="165" fontId="2" fillId="2" borderId="0" xfId="0" applyNumberFormat="1" applyFont="1" applyFill="1" applyAlignment="1">
      <alignment horizontal="center"/>
    </xf>
    <xf numFmtId="165" fontId="0" fillId="0" borderId="0" xfId="0" applyNumberFormat="1"/>
    <xf numFmtId="165" fontId="3" fillId="3" borderId="1" xfId="0" applyNumberFormat="1" applyFont="1" applyFill="1" applyBorder="1"/>
    <xf numFmtId="165" fontId="3" fillId="3" borderId="0" xfId="0" applyNumberFormat="1" applyFont="1" applyFill="1" applyBorder="1"/>
    <xf numFmtId="165" fontId="3" fillId="3" borderId="2" xfId="0" applyNumberFormat="1" applyFont="1" applyFill="1" applyBorder="1"/>
    <xf numFmtId="166" fontId="2" fillId="2" borderId="0" xfId="0" applyNumberFormat="1" applyFont="1" applyFill="1" applyAlignment="1">
      <alignment horizontal="center"/>
    </xf>
    <xf numFmtId="166" fontId="0" fillId="0" borderId="0" xfId="0" applyNumberFormat="1"/>
    <xf numFmtId="166" fontId="3" fillId="3" borderId="1" xfId="0" applyNumberFormat="1" applyFont="1" applyFill="1" applyBorder="1"/>
    <xf numFmtId="166" fontId="3" fillId="3" borderId="0" xfId="0" applyNumberFormat="1" applyFont="1" applyFill="1" applyBorder="1"/>
    <xf numFmtId="167" fontId="2" fillId="2" borderId="0" xfId="0" applyNumberFormat="1" applyFont="1" applyFill="1" applyAlignment="1">
      <alignment horizontal="center"/>
    </xf>
    <xf numFmtId="167" fontId="0" fillId="0" borderId="0" xfId="0" applyNumberFormat="1"/>
    <xf numFmtId="167" fontId="3" fillId="3" borderId="1" xfId="0" applyNumberFormat="1" applyFont="1" applyFill="1" applyBorder="1"/>
    <xf numFmtId="167" fontId="3" fillId="3" borderId="0" xfId="0" applyNumberFormat="1" applyFont="1" applyFill="1" applyBorder="1"/>
    <xf numFmtId="167" fontId="3" fillId="3" borderId="2" xfId="0" applyNumberFormat="1" applyFont="1" applyFill="1" applyBorder="1"/>
    <xf numFmtId="40" fontId="2" fillId="2" borderId="0" xfId="0" applyNumberFormat="1" applyFont="1" applyFill="1" applyAlignment="1">
      <alignment horizontal="center"/>
    </xf>
    <xf numFmtId="40" fontId="0" fillId="0" borderId="0" xfId="0" applyNumberFormat="1"/>
    <xf numFmtId="40" fontId="3" fillId="3" borderId="1" xfId="0" applyNumberFormat="1" applyFont="1" applyFill="1" applyBorder="1"/>
    <xf numFmtId="40" fontId="3" fillId="3" borderId="0" xfId="0" applyNumberFormat="1" applyFont="1" applyFill="1" applyBorder="1"/>
    <xf numFmtId="40" fontId="3" fillId="3" borderId="2" xfId="0" applyNumberFormat="1" applyFont="1" applyFill="1" applyBorder="1"/>
    <xf numFmtId="8" fontId="2" fillId="2" borderId="0" xfId="0" applyNumberFormat="1" applyFont="1" applyFill="1" applyAlignment="1">
      <alignment horizontal="center"/>
    </xf>
    <xf numFmtId="8" fontId="0" fillId="0" borderId="0" xfId="0" applyNumberFormat="1"/>
    <xf numFmtId="8" fontId="3" fillId="3" borderId="1" xfId="0" applyNumberFormat="1" applyFont="1" applyFill="1" applyBorder="1"/>
    <xf numFmtId="8" fontId="3" fillId="3" borderId="0" xfId="0" applyNumberFormat="1" applyFont="1" applyFill="1" applyBorder="1"/>
    <xf numFmtId="8" fontId="3" fillId="3" borderId="2" xfId="0" applyNumberFormat="1" applyFont="1" applyFill="1" applyBorder="1"/>
    <xf numFmtId="168" fontId="3" fillId="3" borderId="2" xfId="0" applyNumberFormat="1" applyFont="1" applyFill="1" applyBorder="1"/>
    <xf numFmtId="0" fontId="0" fillId="0" borderId="0" xfId="0" applyBorder="1"/>
    <xf numFmtId="0" fontId="0" fillId="0" borderId="0" xfId="0" applyBorder="1" applyAlignment="1">
      <alignment horizontal="right"/>
    </xf>
    <xf numFmtId="6" fontId="1" fillId="4" borderId="0" xfId="0" applyNumberFormat="1" applyFont="1" applyFill="1"/>
    <xf numFmtId="164" fontId="1" fillId="4" borderId="0" xfId="0" applyNumberFormat="1" applyFont="1" applyFill="1"/>
  </cellXfs>
  <cellStyles count="1">
    <cellStyle name="Normal" xfId="0" builtinId="0"/>
  </cellStyles>
  <dxfs count="16"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9"/>
  <sheetViews>
    <sheetView workbookViewId="0">
      <selection activeCell="C31" sqref="C31"/>
    </sheetView>
  </sheetViews>
  <sheetFormatPr defaultRowHeight="15" x14ac:dyDescent="0.25"/>
  <cols>
    <col min="1" max="1" width="16.85546875" bestFit="1" customWidth="1"/>
    <col min="2" max="2" width="18.7109375" bestFit="1" customWidth="1"/>
    <col min="3" max="3" width="16.7109375" style="23" customWidth="1"/>
    <col min="4" max="4" width="17.7109375" style="13" customWidth="1"/>
    <col min="5" max="5" width="10.85546875" bestFit="1" customWidth="1"/>
    <col min="6" max="6" width="5.5703125" bestFit="1" customWidth="1"/>
    <col min="7" max="8" width="17.7109375" style="13" customWidth="1"/>
    <col min="9" max="9" width="18.7109375" style="18" customWidth="1"/>
    <col min="10" max="10" width="17.7109375" style="13" customWidth="1"/>
    <col min="11" max="11" width="18.7109375" style="13" customWidth="1"/>
    <col min="12" max="12" width="20.7109375" style="13" customWidth="1"/>
    <col min="13" max="13" width="17.7109375" style="28" customWidth="1"/>
    <col min="14" max="14" width="10.7109375" style="32" customWidth="1"/>
    <col min="15" max="15" width="14.7109375" style="37" customWidth="1"/>
    <col min="16" max="16" width="16.7109375" style="37" customWidth="1"/>
    <col min="17" max="17" width="15.7109375" style="13" customWidth="1"/>
    <col min="18" max="18" width="17.7109375" style="13" customWidth="1"/>
    <col min="19" max="19" width="17.7109375" style="42" customWidth="1"/>
    <col min="20" max="20" width="20.7109375" style="4" customWidth="1"/>
    <col min="21" max="21" width="15.7109375" customWidth="1"/>
  </cols>
  <sheetData>
    <row r="1" spans="1:40" x14ac:dyDescent="0.25">
      <c r="A1" s="1" t="s">
        <v>117</v>
      </c>
      <c r="B1" s="1" t="s">
        <v>0</v>
      </c>
      <c r="C1" s="1" t="s">
        <v>1</v>
      </c>
      <c r="D1" s="22" t="s">
        <v>2</v>
      </c>
      <c r="E1" s="12" t="s">
        <v>3</v>
      </c>
      <c r="F1" s="1" t="s">
        <v>4</v>
      </c>
      <c r="G1" s="1" t="s">
        <v>5</v>
      </c>
      <c r="H1" s="12" t="s">
        <v>6</v>
      </c>
      <c r="I1" s="12" t="s">
        <v>7</v>
      </c>
      <c r="J1" s="17" t="s">
        <v>8</v>
      </c>
      <c r="K1" s="12" t="s">
        <v>9</v>
      </c>
      <c r="L1" s="12" t="s">
        <v>10</v>
      </c>
      <c r="M1" s="12" t="s">
        <v>11</v>
      </c>
      <c r="N1" s="27" t="s">
        <v>12</v>
      </c>
      <c r="O1" s="31" t="s">
        <v>13</v>
      </c>
      <c r="P1" s="36" t="s">
        <v>14</v>
      </c>
      <c r="Q1" s="36" t="s">
        <v>15</v>
      </c>
      <c r="R1" s="12" t="s">
        <v>16</v>
      </c>
      <c r="S1" s="41" t="s">
        <v>17</v>
      </c>
      <c r="T1" s="3" t="s">
        <v>18</v>
      </c>
      <c r="U1" s="1" t="s">
        <v>19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x14ac:dyDescent="0.25">
      <c r="A2" t="s">
        <v>104</v>
      </c>
      <c r="B2" t="s">
        <v>20</v>
      </c>
      <c r="C2" t="s">
        <v>21</v>
      </c>
      <c r="D2" s="23">
        <v>44757</v>
      </c>
      <c r="E2" s="13">
        <v>105000</v>
      </c>
      <c r="F2" t="s">
        <v>22</v>
      </c>
      <c r="G2" t="s">
        <v>23</v>
      </c>
      <c r="H2" s="13">
        <v>105000</v>
      </c>
      <c r="I2" s="13">
        <v>25800</v>
      </c>
      <c r="J2" s="18">
        <f>I2/H2*100</f>
        <v>24.571428571428573</v>
      </c>
      <c r="K2" s="13">
        <v>56038</v>
      </c>
      <c r="L2" s="13">
        <f>H2-42164</f>
        <v>62836</v>
      </c>
      <c r="M2" s="13">
        <v>13874</v>
      </c>
      <c r="N2" s="28">
        <v>93.73</v>
      </c>
      <c r="O2" s="32">
        <v>45.5</v>
      </c>
      <c r="P2" s="37">
        <v>9.8000000000000004E-2</v>
      </c>
      <c r="Q2" s="37">
        <v>9.8000000000000004E-2</v>
      </c>
      <c r="R2" s="13">
        <f>L2/P2</f>
        <v>641183.67346938769</v>
      </c>
      <c r="S2" s="42">
        <f>L2/P2/43560</f>
        <v>14.719551732538743</v>
      </c>
      <c r="T2" s="5" t="s">
        <v>24</v>
      </c>
      <c r="U2" t="s">
        <v>25</v>
      </c>
      <c r="AE2" s="2"/>
      <c r="AG2" s="2"/>
    </row>
    <row r="3" spans="1:40" x14ac:dyDescent="0.25">
      <c r="A3" t="s">
        <v>104</v>
      </c>
      <c r="B3" t="s">
        <v>28</v>
      </c>
      <c r="C3" t="s">
        <v>29</v>
      </c>
      <c r="D3" s="23">
        <v>44673</v>
      </c>
      <c r="E3" s="13">
        <v>14000</v>
      </c>
      <c r="F3" t="s">
        <v>22</v>
      </c>
      <c r="G3" t="s">
        <v>23</v>
      </c>
      <c r="H3" s="13">
        <v>14000</v>
      </c>
      <c r="I3" s="13">
        <v>22500</v>
      </c>
      <c r="J3" s="18">
        <f>I3/H3*100</f>
        <v>160.71428571428572</v>
      </c>
      <c r="K3" s="13">
        <v>48706</v>
      </c>
      <c r="L3" s="13">
        <f>H3-38655</f>
        <v>-24655</v>
      </c>
      <c r="M3" s="13">
        <v>10051</v>
      </c>
      <c r="N3" s="28">
        <v>66.790000000000006</v>
      </c>
      <c r="O3" s="32">
        <v>46.080002</v>
      </c>
      <c r="P3" s="37">
        <v>7.0999999999999994E-2</v>
      </c>
      <c r="Q3" s="37">
        <v>7.0999999999999994E-2</v>
      </c>
      <c r="R3" s="13">
        <f>L3/P3</f>
        <v>-347253.52112676058</v>
      </c>
      <c r="S3" s="42">
        <f>L3/P3/43560</f>
        <v>-7.9718439193471209</v>
      </c>
      <c r="T3" s="5" t="s">
        <v>30</v>
      </c>
      <c r="U3" t="s">
        <v>25</v>
      </c>
    </row>
    <row r="4" spans="1:40" x14ac:dyDescent="0.25">
      <c r="A4" t="s">
        <v>104</v>
      </c>
      <c r="B4" t="s">
        <v>31</v>
      </c>
      <c r="C4" t="s">
        <v>32</v>
      </c>
      <c r="D4" s="23">
        <v>44932</v>
      </c>
      <c r="E4" s="13">
        <v>125000</v>
      </c>
      <c r="F4" t="s">
        <v>22</v>
      </c>
      <c r="G4" t="s">
        <v>27</v>
      </c>
      <c r="H4" s="13">
        <v>125000</v>
      </c>
      <c r="I4" s="13">
        <v>32700</v>
      </c>
      <c r="J4" s="18">
        <f>I4/H4*100</f>
        <v>26.16</v>
      </c>
      <c r="K4" s="13">
        <v>72817</v>
      </c>
      <c r="L4" s="13">
        <f>H4-42238</f>
        <v>82762</v>
      </c>
      <c r="M4" s="13">
        <v>30579</v>
      </c>
      <c r="N4" s="28">
        <v>100.14</v>
      </c>
      <c r="O4" s="32">
        <v>187.745003</v>
      </c>
      <c r="P4" s="37">
        <v>0.216</v>
      </c>
      <c r="Q4" s="37">
        <v>8.5000000000000006E-2</v>
      </c>
      <c r="R4" s="13">
        <f>L4/P4</f>
        <v>383157.40740740742</v>
      </c>
      <c r="S4" s="42">
        <f>L4/P4/43560</f>
        <v>8.79608373295242</v>
      </c>
      <c r="T4" s="5" t="s">
        <v>33</v>
      </c>
      <c r="U4" t="s">
        <v>25</v>
      </c>
    </row>
    <row r="5" spans="1:40" x14ac:dyDescent="0.25">
      <c r="A5" t="s">
        <v>57</v>
      </c>
      <c r="B5" t="s">
        <v>58</v>
      </c>
      <c r="C5" t="s">
        <v>59</v>
      </c>
      <c r="D5" s="23">
        <v>44720</v>
      </c>
      <c r="E5" s="13">
        <v>250000</v>
      </c>
      <c r="F5" t="s">
        <v>26</v>
      </c>
      <c r="G5" t="s">
        <v>23</v>
      </c>
      <c r="H5" s="13">
        <v>250000</v>
      </c>
      <c r="I5" s="13">
        <v>95500</v>
      </c>
      <c r="J5" s="18">
        <v>0.38200000000000001</v>
      </c>
      <c r="K5" s="13">
        <v>207778</v>
      </c>
      <c r="L5" s="13">
        <v>57222</v>
      </c>
      <c r="M5" s="13">
        <v>15000</v>
      </c>
      <c r="N5" s="28"/>
      <c r="O5" s="32"/>
      <c r="P5" s="37">
        <v>0.13800000000000001</v>
      </c>
      <c r="Q5" s="37"/>
      <c r="S5" s="42">
        <v>9.5191040843214747</v>
      </c>
      <c r="T5" s="5"/>
      <c r="U5" t="s">
        <v>25</v>
      </c>
    </row>
    <row r="6" spans="1:40" x14ac:dyDescent="0.25">
      <c r="A6" t="s">
        <v>57</v>
      </c>
      <c r="B6" t="s">
        <v>60</v>
      </c>
      <c r="C6" t="s">
        <v>61</v>
      </c>
      <c r="D6" s="23">
        <v>44823</v>
      </c>
      <c r="E6" s="13">
        <v>195000</v>
      </c>
      <c r="F6" t="s">
        <v>26</v>
      </c>
      <c r="G6" t="s">
        <v>23</v>
      </c>
      <c r="H6" s="13">
        <v>195000</v>
      </c>
      <c r="I6" s="13">
        <v>40900</v>
      </c>
      <c r="J6" s="18">
        <v>0.20974358974358975</v>
      </c>
      <c r="K6" s="13">
        <v>128445</v>
      </c>
      <c r="L6" s="13">
        <v>84675</v>
      </c>
      <c r="M6" s="13">
        <v>18120</v>
      </c>
      <c r="N6" s="28"/>
      <c r="O6" s="32"/>
      <c r="P6" s="37">
        <v>0.20799999999999999</v>
      </c>
      <c r="Q6" s="37"/>
      <c r="S6" s="42">
        <v>9.3455313625768177</v>
      </c>
      <c r="T6" s="5"/>
      <c r="U6" t="s">
        <v>25</v>
      </c>
    </row>
    <row r="7" spans="1:40" x14ac:dyDescent="0.25">
      <c r="A7" t="s">
        <v>57</v>
      </c>
      <c r="B7" t="s">
        <v>62</v>
      </c>
      <c r="C7" t="s">
        <v>63</v>
      </c>
      <c r="D7" s="23">
        <v>44522</v>
      </c>
      <c r="E7" s="13">
        <v>150000</v>
      </c>
      <c r="F7" t="s">
        <v>26</v>
      </c>
      <c r="G7" t="s">
        <v>23</v>
      </c>
      <c r="H7" s="13">
        <v>150000</v>
      </c>
      <c r="I7" s="13">
        <v>37900</v>
      </c>
      <c r="J7" s="18">
        <v>0.25266666666666665</v>
      </c>
      <c r="K7" s="13">
        <v>76621</v>
      </c>
      <c r="L7" s="13">
        <v>96030</v>
      </c>
      <c r="M7" s="13">
        <v>22651</v>
      </c>
      <c r="N7" s="28"/>
      <c r="O7" s="32"/>
      <c r="P7" s="37">
        <v>0.26</v>
      </c>
      <c r="Q7" s="37"/>
      <c r="S7" s="42">
        <v>8.4790209790209783</v>
      </c>
      <c r="T7" s="5"/>
      <c r="U7" t="s">
        <v>25</v>
      </c>
    </row>
    <row r="8" spans="1:40" x14ac:dyDescent="0.25">
      <c r="A8" t="s">
        <v>57</v>
      </c>
      <c r="B8" t="s">
        <v>64</v>
      </c>
      <c r="C8" t="s">
        <v>65</v>
      </c>
      <c r="D8" s="23">
        <v>44959</v>
      </c>
      <c r="E8" s="13">
        <v>165000</v>
      </c>
      <c r="F8" t="s">
        <v>26</v>
      </c>
      <c r="G8" t="s">
        <v>23</v>
      </c>
      <c r="H8" s="13">
        <v>165000</v>
      </c>
      <c r="I8" s="13">
        <v>71400</v>
      </c>
      <c r="J8" s="18">
        <v>0.43272727272727274</v>
      </c>
      <c r="K8" s="13">
        <v>102797</v>
      </c>
      <c r="L8" s="13">
        <v>70044</v>
      </c>
      <c r="M8" s="13">
        <v>7841</v>
      </c>
      <c r="N8" s="28"/>
      <c r="O8" s="32"/>
      <c r="P8" s="37">
        <v>0.18</v>
      </c>
      <c r="Q8" s="37"/>
      <c r="S8" s="42">
        <v>8.9332721150902969</v>
      </c>
      <c r="T8" s="5"/>
      <c r="U8" t="s">
        <v>25</v>
      </c>
    </row>
    <row r="9" spans="1:40" x14ac:dyDescent="0.25">
      <c r="A9" t="s">
        <v>57</v>
      </c>
      <c r="B9" t="s">
        <v>67</v>
      </c>
      <c r="C9" t="s">
        <v>68</v>
      </c>
      <c r="D9" s="23">
        <v>44664</v>
      </c>
      <c r="E9" s="13">
        <v>80000</v>
      </c>
      <c r="F9" t="s">
        <v>26</v>
      </c>
      <c r="G9" t="s">
        <v>23</v>
      </c>
      <c r="H9" s="13">
        <v>80000</v>
      </c>
      <c r="I9" s="13">
        <v>22100</v>
      </c>
      <c r="J9" s="18">
        <v>0.27625</v>
      </c>
      <c r="K9" s="13">
        <v>64547</v>
      </c>
      <c r="L9" s="13">
        <v>22953</v>
      </c>
      <c r="M9" s="13">
        <v>7500</v>
      </c>
      <c r="N9" s="28"/>
      <c r="O9" s="32"/>
      <c r="P9" s="37">
        <v>8.5999999999999993E-2</v>
      </c>
      <c r="Q9" s="37"/>
      <c r="S9" s="42">
        <v>6.1270741239028768</v>
      </c>
      <c r="T9" s="5"/>
      <c r="U9" t="s">
        <v>25</v>
      </c>
    </row>
    <row r="10" spans="1:40" x14ac:dyDescent="0.25">
      <c r="A10" t="s">
        <v>57</v>
      </c>
      <c r="B10" t="s">
        <v>69</v>
      </c>
      <c r="C10" t="s">
        <v>70</v>
      </c>
      <c r="D10" s="23">
        <v>44404</v>
      </c>
      <c r="E10" s="13">
        <v>250000</v>
      </c>
      <c r="F10" t="s">
        <v>26</v>
      </c>
      <c r="G10" t="s">
        <v>23</v>
      </c>
      <c r="H10" s="13">
        <v>250000</v>
      </c>
      <c r="I10" s="13">
        <v>59800</v>
      </c>
      <c r="J10" s="18">
        <v>0.2392</v>
      </c>
      <c r="K10" s="13">
        <v>117556</v>
      </c>
      <c r="L10" s="13">
        <v>151392</v>
      </c>
      <c r="M10" s="13">
        <v>18948</v>
      </c>
      <c r="N10" s="28"/>
      <c r="O10" s="32"/>
      <c r="P10" s="37">
        <v>0.28999999999999998</v>
      </c>
      <c r="Q10" s="37"/>
      <c r="S10" s="42">
        <v>11.984421012634179</v>
      </c>
      <c r="T10" s="5"/>
      <c r="U10" t="s">
        <v>25</v>
      </c>
    </row>
    <row r="11" spans="1:40" x14ac:dyDescent="0.25">
      <c r="A11" t="s">
        <v>66</v>
      </c>
      <c r="B11" t="s">
        <v>71</v>
      </c>
      <c r="C11" t="s">
        <v>72</v>
      </c>
      <c r="D11" s="23">
        <v>44796</v>
      </c>
      <c r="E11" s="13">
        <v>250000</v>
      </c>
      <c r="F11" t="s">
        <v>26</v>
      </c>
      <c r="G11" t="s">
        <v>23</v>
      </c>
      <c r="H11" s="13">
        <v>250000</v>
      </c>
      <c r="I11" s="13">
        <v>103000</v>
      </c>
      <c r="J11" s="18">
        <v>0.41199999999999998</v>
      </c>
      <c r="K11" s="13">
        <v>255452</v>
      </c>
      <c r="L11" s="13">
        <v>27218</v>
      </c>
      <c r="M11" s="13">
        <v>32670</v>
      </c>
      <c r="N11" s="28"/>
      <c r="O11" s="32"/>
      <c r="P11" s="37">
        <v>0.15</v>
      </c>
      <c r="Q11" s="37"/>
      <c r="S11" s="42">
        <v>4.1655953474135297</v>
      </c>
      <c r="T11" s="5"/>
      <c r="U11" t="s">
        <v>25</v>
      </c>
    </row>
    <row r="12" spans="1:40" x14ac:dyDescent="0.25">
      <c r="A12" t="s">
        <v>66</v>
      </c>
      <c r="B12" t="s">
        <v>73</v>
      </c>
      <c r="C12" t="s">
        <v>74</v>
      </c>
      <c r="D12" s="23">
        <v>44680</v>
      </c>
      <c r="E12" s="13">
        <v>207000</v>
      </c>
      <c r="F12" t="s">
        <v>26</v>
      </c>
      <c r="G12" t="s">
        <v>23</v>
      </c>
      <c r="H12" s="13">
        <v>207000</v>
      </c>
      <c r="I12" s="13">
        <v>77100</v>
      </c>
      <c r="J12" s="18">
        <v>0.37246376811594201</v>
      </c>
      <c r="K12" s="13">
        <v>172700</v>
      </c>
      <c r="L12" s="13">
        <v>43448</v>
      </c>
      <c r="M12" s="13">
        <v>9148</v>
      </c>
      <c r="N12" s="28"/>
      <c r="O12" s="32"/>
      <c r="P12" s="37">
        <v>7.0000000000000007E-2</v>
      </c>
      <c r="Q12" s="37"/>
      <c r="S12" s="42">
        <v>14.24898333989243</v>
      </c>
      <c r="T12" s="5"/>
      <c r="U12" t="s">
        <v>25</v>
      </c>
    </row>
    <row r="13" spans="1:40" x14ac:dyDescent="0.25">
      <c r="A13" t="s">
        <v>66</v>
      </c>
      <c r="B13" t="s">
        <v>75</v>
      </c>
      <c r="C13" t="s">
        <v>76</v>
      </c>
      <c r="D13" s="23">
        <v>44697</v>
      </c>
      <c r="E13" s="13">
        <v>205000</v>
      </c>
      <c r="F13" t="s">
        <v>26</v>
      </c>
      <c r="G13" t="s">
        <v>23</v>
      </c>
      <c r="H13" s="13">
        <v>205000</v>
      </c>
      <c r="I13" s="13">
        <v>63700</v>
      </c>
      <c r="J13" s="18">
        <v>0.31073170731707317</v>
      </c>
      <c r="K13" s="13">
        <v>142654</v>
      </c>
      <c r="L13" s="13">
        <v>75414</v>
      </c>
      <c r="M13" s="13">
        <v>13068</v>
      </c>
      <c r="N13" s="28"/>
      <c r="O13" s="32"/>
      <c r="P13" s="37">
        <v>0.06</v>
      </c>
      <c r="Q13" s="37"/>
      <c r="S13" s="42">
        <v>28.854453627180902</v>
      </c>
      <c r="T13" s="5"/>
      <c r="U13" t="s">
        <v>25</v>
      </c>
    </row>
    <row r="14" spans="1:40" x14ac:dyDescent="0.25">
      <c r="A14" t="s">
        <v>66</v>
      </c>
      <c r="B14" t="s">
        <v>77</v>
      </c>
      <c r="C14" t="s">
        <v>78</v>
      </c>
      <c r="D14" s="23">
        <v>44910</v>
      </c>
      <c r="E14" s="13">
        <v>265000</v>
      </c>
      <c r="F14" t="s">
        <v>26</v>
      </c>
      <c r="G14" t="s">
        <v>23</v>
      </c>
      <c r="H14" s="13">
        <v>265000</v>
      </c>
      <c r="I14" s="13">
        <v>81900</v>
      </c>
      <c r="J14" s="18">
        <v>0.3090566037735849</v>
      </c>
      <c r="K14" s="13">
        <v>171697</v>
      </c>
      <c r="L14" s="13">
        <v>102451</v>
      </c>
      <c r="M14" s="13">
        <v>9148</v>
      </c>
      <c r="N14" s="28"/>
      <c r="O14" s="32"/>
      <c r="P14" s="37">
        <v>7.0000000000000007E-2</v>
      </c>
      <c r="Q14" s="37"/>
      <c r="S14" s="42">
        <v>33.599304735668369</v>
      </c>
      <c r="T14" s="5"/>
      <c r="U14" t="s">
        <v>25</v>
      </c>
    </row>
    <row r="15" spans="1:40" x14ac:dyDescent="0.25">
      <c r="A15" t="s">
        <v>66</v>
      </c>
      <c r="B15" t="s">
        <v>79</v>
      </c>
      <c r="C15" t="s">
        <v>80</v>
      </c>
      <c r="D15" s="23">
        <v>44795</v>
      </c>
      <c r="E15" s="13">
        <v>295000</v>
      </c>
      <c r="F15" t="s">
        <v>26</v>
      </c>
      <c r="G15" t="s">
        <v>23</v>
      </c>
      <c r="H15" s="13">
        <v>295000</v>
      </c>
      <c r="I15" s="13">
        <v>41000</v>
      </c>
      <c r="J15" s="18">
        <v>0.13898305084745763</v>
      </c>
      <c r="K15" s="13">
        <v>119445</v>
      </c>
      <c r="L15" s="13">
        <v>184703</v>
      </c>
      <c r="M15" s="13">
        <v>9148</v>
      </c>
      <c r="N15" s="28"/>
      <c r="O15" s="32"/>
      <c r="P15" s="37">
        <v>7.0000000000000007E-2</v>
      </c>
      <c r="Q15" s="37"/>
      <c r="S15" s="42">
        <v>60.574248983339885</v>
      </c>
      <c r="T15" s="5"/>
      <c r="U15" t="s">
        <v>25</v>
      </c>
    </row>
    <row r="16" spans="1:40" x14ac:dyDescent="0.25">
      <c r="A16" t="s">
        <v>66</v>
      </c>
      <c r="B16" t="s">
        <v>81</v>
      </c>
      <c r="C16" t="s">
        <v>82</v>
      </c>
      <c r="D16" s="23">
        <v>44748</v>
      </c>
      <c r="E16" s="13">
        <v>630000</v>
      </c>
      <c r="F16" t="s">
        <v>26</v>
      </c>
      <c r="G16" t="s">
        <v>23</v>
      </c>
      <c r="H16" s="13">
        <v>630000</v>
      </c>
      <c r="I16" s="13">
        <v>154200</v>
      </c>
      <c r="J16" s="18">
        <v>0.24476190476190476</v>
      </c>
      <c r="K16" s="13">
        <v>397577</v>
      </c>
      <c r="L16" s="13">
        <v>269449</v>
      </c>
      <c r="M16" s="13">
        <v>37026</v>
      </c>
      <c r="N16" s="28"/>
      <c r="O16" s="32"/>
      <c r="P16" s="37">
        <v>0.17</v>
      </c>
      <c r="Q16" s="37"/>
      <c r="S16" s="42">
        <v>36.386458164533025</v>
      </c>
      <c r="T16" s="5"/>
      <c r="U16" t="s">
        <v>25</v>
      </c>
    </row>
    <row r="17" spans="1:21" x14ac:dyDescent="0.25">
      <c r="A17" t="s">
        <v>66</v>
      </c>
      <c r="B17" t="s">
        <v>83</v>
      </c>
      <c r="C17" t="s">
        <v>84</v>
      </c>
      <c r="D17" s="23">
        <v>44742</v>
      </c>
      <c r="E17" s="13">
        <v>380000</v>
      </c>
      <c r="F17" t="s">
        <v>26</v>
      </c>
      <c r="G17" t="s">
        <v>23</v>
      </c>
      <c r="H17" s="13">
        <v>380000</v>
      </c>
      <c r="I17" s="13">
        <v>70300</v>
      </c>
      <c r="J17" s="18">
        <v>0.185</v>
      </c>
      <c r="K17" s="13">
        <v>170507</v>
      </c>
      <c r="L17" s="13">
        <v>229095</v>
      </c>
      <c r="M17" s="13">
        <v>19602</v>
      </c>
      <c r="N17" s="28"/>
      <c r="O17" s="32"/>
      <c r="P17" s="37">
        <v>0.09</v>
      </c>
      <c r="Q17" s="37"/>
      <c r="S17" s="42">
        <v>58.436639118457308</v>
      </c>
      <c r="T17" s="5"/>
      <c r="U17" t="s">
        <v>25</v>
      </c>
    </row>
    <row r="18" spans="1:21" x14ac:dyDescent="0.25">
      <c r="A18" t="s">
        <v>66</v>
      </c>
      <c r="B18" t="s">
        <v>85</v>
      </c>
      <c r="C18" t="s">
        <v>86</v>
      </c>
      <c r="D18" s="23">
        <v>44811</v>
      </c>
      <c r="E18" s="13">
        <v>60000</v>
      </c>
      <c r="F18" t="s">
        <v>26</v>
      </c>
      <c r="G18" t="s">
        <v>23</v>
      </c>
      <c r="H18" s="13">
        <v>60000</v>
      </c>
      <c r="I18" s="13">
        <v>34000</v>
      </c>
      <c r="J18" s="18">
        <v>0.56666666666666665</v>
      </c>
      <c r="K18" s="13">
        <v>67560</v>
      </c>
      <c r="L18" s="13">
        <v>1588</v>
      </c>
      <c r="M18" s="13">
        <v>9148</v>
      </c>
      <c r="N18" s="28"/>
      <c r="O18" s="32"/>
      <c r="P18" s="37">
        <v>7.0000000000000007E-2</v>
      </c>
      <c r="Q18" s="37"/>
      <c r="S18" s="42">
        <v>0.52079233897415711</v>
      </c>
      <c r="T18" s="5"/>
      <c r="U18" t="s">
        <v>25</v>
      </c>
    </row>
    <row r="19" spans="1:21" x14ac:dyDescent="0.25">
      <c r="A19" t="s">
        <v>66</v>
      </c>
      <c r="B19" t="s">
        <v>88</v>
      </c>
      <c r="C19" t="s">
        <v>89</v>
      </c>
      <c r="D19" s="23">
        <v>44543</v>
      </c>
      <c r="E19" s="13">
        <v>375000</v>
      </c>
      <c r="F19" t="s">
        <v>26</v>
      </c>
      <c r="G19" t="s">
        <v>23</v>
      </c>
      <c r="H19" s="13">
        <v>375000</v>
      </c>
      <c r="I19" s="13">
        <v>59700</v>
      </c>
      <c r="J19" s="18">
        <v>0.15920000000000001</v>
      </c>
      <c r="K19" s="13">
        <v>188535</v>
      </c>
      <c r="L19" s="13">
        <v>196919</v>
      </c>
      <c r="M19" s="13">
        <v>10454</v>
      </c>
      <c r="N19" s="28"/>
      <c r="O19" s="32"/>
      <c r="P19" s="37">
        <v>0.08</v>
      </c>
      <c r="Q19" s="37"/>
      <c r="S19" s="42">
        <v>56.507977502295681</v>
      </c>
      <c r="T19" s="5"/>
      <c r="U19" t="s">
        <v>25</v>
      </c>
    </row>
    <row r="20" spans="1:21" x14ac:dyDescent="0.25">
      <c r="A20" t="s">
        <v>66</v>
      </c>
      <c r="B20" t="s">
        <v>90</v>
      </c>
      <c r="C20" t="s">
        <v>91</v>
      </c>
      <c r="D20" s="23">
        <v>44874</v>
      </c>
      <c r="E20" s="13">
        <v>200000</v>
      </c>
      <c r="F20" t="s">
        <v>26</v>
      </c>
      <c r="G20" t="s">
        <v>23</v>
      </c>
      <c r="H20" s="13">
        <v>200000</v>
      </c>
      <c r="I20" s="13">
        <v>43900</v>
      </c>
      <c r="J20" s="18">
        <v>0.2195</v>
      </c>
      <c r="K20" s="13">
        <v>117966</v>
      </c>
      <c r="L20" s="13">
        <v>97716</v>
      </c>
      <c r="M20" s="13">
        <v>15682</v>
      </c>
      <c r="N20" s="28"/>
      <c r="O20" s="32"/>
      <c r="P20" s="37">
        <v>0.06</v>
      </c>
      <c r="Q20" s="37"/>
      <c r="S20" s="42">
        <v>37.387511478420571</v>
      </c>
      <c r="T20" s="5"/>
      <c r="U20" t="s">
        <v>25</v>
      </c>
    </row>
    <row r="21" spans="1:21" x14ac:dyDescent="0.25">
      <c r="A21" t="s">
        <v>66</v>
      </c>
      <c r="B21" t="s">
        <v>92</v>
      </c>
      <c r="C21" t="s">
        <v>93</v>
      </c>
      <c r="D21" s="23">
        <v>44742</v>
      </c>
      <c r="E21" s="13">
        <v>200000</v>
      </c>
      <c r="F21" t="s">
        <v>26</v>
      </c>
      <c r="G21" t="s">
        <v>23</v>
      </c>
      <c r="H21" s="13">
        <v>200000</v>
      </c>
      <c r="I21" s="13">
        <v>37700</v>
      </c>
      <c r="J21" s="18">
        <v>0.1885</v>
      </c>
      <c r="K21" s="13">
        <v>9148</v>
      </c>
      <c r="L21" s="13">
        <v>200000</v>
      </c>
      <c r="M21" s="13">
        <v>9148</v>
      </c>
      <c r="N21" s="28"/>
      <c r="O21" s="32"/>
      <c r="P21" s="37">
        <v>7.0000000000000007E-2</v>
      </c>
      <c r="Q21" s="37"/>
      <c r="S21" s="42">
        <v>65.590974681883765</v>
      </c>
      <c r="T21" s="5"/>
      <c r="U21" t="s">
        <v>25</v>
      </c>
    </row>
    <row r="22" spans="1:21" x14ac:dyDescent="0.25">
      <c r="A22" t="s">
        <v>87</v>
      </c>
      <c r="B22" t="s">
        <v>94</v>
      </c>
      <c r="C22" t="s">
        <v>95</v>
      </c>
      <c r="D22" s="23">
        <v>44418</v>
      </c>
      <c r="E22" s="13">
        <v>265000</v>
      </c>
      <c r="F22" t="s">
        <v>26</v>
      </c>
      <c r="G22" t="s">
        <v>23</v>
      </c>
      <c r="H22" s="13">
        <v>265000</v>
      </c>
      <c r="I22" s="13">
        <v>33300</v>
      </c>
      <c r="J22" s="18">
        <v>0.12566037735849056</v>
      </c>
      <c r="K22" s="13">
        <v>152438</v>
      </c>
      <c r="L22" s="13">
        <v>120055</v>
      </c>
      <c r="M22" s="13">
        <v>7493</v>
      </c>
      <c r="N22" s="28"/>
      <c r="O22" s="32"/>
      <c r="P22" s="37">
        <v>0.34399999999999997</v>
      </c>
      <c r="Q22" s="37"/>
      <c r="S22" s="42">
        <v>8.0118708223887936</v>
      </c>
      <c r="T22" s="5"/>
      <c r="U22" t="s">
        <v>25</v>
      </c>
    </row>
    <row r="23" spans="1:21" x14ac:dyDescent="0.25">
      <c r="A23" t="s">
        <v>87</v>
      </c>
      <c r="B23" t="s">
        <v>96</v>
      </c>
      <c r="C23" t="s">
        <v>97</v>
      </c>
      <c r="D23" s="23">
        <v>44701</v>
      </c>
      <c r="E23" s="13">
        <v>350000</v>
      </c>
      <c r="F23" t="s">
        <v>26</v>
      </c>
      <c r="G23" t="s">
        <v>23</v>
      </c>
      <c r="H23" s="13">
        <v>350000</v>
      </c>
      <c r="I23" s="13">
        <v>81100</v>
      </c>
      <c r="J23" s="18">
        <v>0.23171428571428571</v>
      </c>
      <c r="K23" s="13">
        <v>385458</v>
      </c>
      <c r="L23" s="13">
        <v>5488</v>
      </c>
      <c r="M23" s="13">
        <v>40946</v>
      </c>
      <c r="N23" s="28"/>
      <c r="O23" s="32"/>
      <c r="P23" s="37">
        <v>0.47</v>
      </c>
      <c r="Q23" s="37"/>
      <c r="S23" s="42">
        <v>0.26805775355098377</v>
      </c>
      <c r="T23" s="5"/>
      <c r="U23" t="s">
        <v>25</v>
      </c>
    </row>
    <row r="24" spans="1:21" x14ac:dyDescent="0.25">
      <c r="A24" t="s">
        <v>87</v>
      </c>
      <c r="B24" t="s">
        <v>98</v>
      </c>
      <c r="C24" t="s">
        <v>99</v>
      </c>
      <c r="D24" s="23">
        <v>44340</v>
      </c>
      <c r="E24" s="13">
        <v>1402711</v>
      </c>
      <c r="F24" t="s">
        <v>37</v>
      </c>
      <c r="G24" t="s">
        <v>23</v>
      </c>
      <c r="H24" s="13">
        <v>1402711</v>
      </c>
      <c r="I24" s="13">
        <v>246600</v>
      </c>
      <c r="J24" s="18">
        <v>0.17580242829777482</v>
      </c>
      <c r="K24" s="13">
        <v>466715</v>
      </c>
      <c r="L24" s="13">
        <v>1025294</v>
      </c>
      <c r="M24" s="13">
        <v>89298</v>
      </c>
      <c r="N24" s="28"/>
      <c r="O24" s="32"/>
      <c r="P24" s="37">
        <v>0.82</v>
      </c>
      <c r="Q24" s="37"/>
      <c r="S24" s="42">
        <v>28.704282290756794</v>
      </c>
      <c r="T24" s="5"/>
      <c r="U24" t="s">
        <v>25</v>
      </c>
    </row>
    <row r="25" spans="1:21" x14ac:dyDescent="0.25">
      <c r="A25" t="s">
        <v>87</v>
      </c>
      <c r="B25" t="s">
        <v>100</v>
      </c>
      <c r="C25" t="s">
        <v>101</v>
      </c>
      <c r="D25" s="23">
        <v>44859</v>
      </c>
      <c r="E25" s="13">
        <v>240000</v>
      </c>
      <c r="F25" t="s">
        <v>26</v>
      </c>
      <c r="G25" t="s">
        <v>23</v>
      </c>
      <c r="H25" s="13">
        <v>240000</v>
      </c>
      <c r="I25" s="13">
        <v>71600</v>
      </c>
      <c r="J25" s="18">
        <v>0.29833333333333334</v>
      </c>
      <c r="K25" s="13">
        <v>168774</v>
      </c>
      <c r="L25" s="13">
        <v>83423</v>
      </c>
      <c r="M25" s="13">
        <v>12197</v>
      </c>
      <c r="N25" s="28"/>
      <c r="O25" s="32"/>
      <c r="P25" s="37">
        <v>0.56000000000000005</v>
      </c>
      <c r="Q25" s="37"/>
      <c r="S25" s="42">
        <v>3.4198724255542436</v>
      </c>
      <c r="T25" s="5"/>
      <c r="U25" t="s">
        <v>25</v>
      </c>
    </row>
    <row r="26" spans="1:21" x14ac:dyDescent="0.25">
      <c r="A26" t="s">
        <v>87</v>
      </c>
      <c r="B26" t="s">
        <v>102</v>
      </c>
      <c r="C26" t="s">
        <v>103</v>
      </c>
      <c r="D26" s="23">
        <v>44694</v>
      </c>
      <c r="E26" s="13">
        <v>120000</v>
      </c>
      <c r="F26" t="s">
        <v>26</v>
      </c>
      <c r="G26" t="s">
        <v>23</v>
      </c>
      <c r="H26" s="13">
        <v>120000</v>
      </c>
      <c r="I26" s="13">
        <v>27400</v>
      </c>
      <c r="J26" s="18">
        <v>0.22833333333333333</v>
      </c>
      <c r="K26" s="13">
        <v>67761</v>
      </c>
      <c r="L26" s="13">
        <v>63170</v>
      </c>
      <c r="M26" s="13">
        <v>10931</v>
      </c>
      <c r="N26" s="28"/>
      <c r="O26" s="32"/>
      <c r="P26" s="37">
        <v>0.502</v>
      </c>
      <c r="Q26" s="37"/>
      <c r="S26" s="42">
        <v>2.8888120612133652</v>
      </c>
      <c r="T26" s="5"/>
      <c r="U26" t="s">
        <v>25</v>
      </c>
    </row>
    <row r="27" spans="1:21" x14ac:dyDescent="0.25">
      <c r="A27" t="s">
        <v>104</v>
      </c>
      <c r="B27" t="s">
        <v>105</v>
      </c>
      <c r="C27" t="s">
        <v>106</v>
      </c>
      <c r="D27" s="23">
        <v>44497</v>
      </c>
      <c r="E27" s="13">
        <v>200000</v>
      </c>
      <c r="F27" t="s">
        <v>26</v>
      </c>
      <c r="G27" t="s">
        <v>23</v>
      </c>
      <c r="H27" s="13">
        <v>200000</v>
      </c>
      <c r="I27" s="13">
        <v>23700</v>
      </c>
      <c r="J27" s="18">
        <v>0.11849999999999999</v>
      </c>
      <c r="K27" s="13">
        <v>58232</v>
      </c>
      <c r="L27" s="13">
        <v>148912</v>
      </c>
      <c r="M27" s="13">
        <v>7144</v>
      </c>
      <c r="N27" s="28"/>
      <c r="O27" s="32"/>
      <c r="P27" s="37">
        <v>8.2000000000000003E-2</v>
      </c>
      <c r="Q27" s="37"/>
      <c r="S27" s="42">
        <v>41.689623507805322</v>
      </c>
      <c r="T27" s="5"/>
      <c r="U27" t="s">
        <v>25</v>
      </c>
    </row>
    <row r="28" spans="1:21" x14ac:dyDescent="0.25">
      <c r="A28" t="s">
        <v>104</v>
      </c>
      <c r="B28" t="s">
        <v>107</v>
      </c>
      <c r="C28" t="s">
        <v>108</v>
      </c>
      <c r="D28" s="23">
        <v>44552</v>
      </c>
      <c r="E28" s="13">
        <v>160000</v>
      </c>
      <c r="F28" t="s">
        <v>26</v>
      </c>
      <c r="G28" t="s">
        <v>23</v>
      </c>
      <c r="H28" s="13">
        <v>160000</v>
      </c>
      <c r="I28" s="13">
        <v>47800</v>
      </c>
      <c r="J28" s="18">
        <v>0.29875000000000002</v>
      </c>
      <c r="K28" s="13">
        <v>86956</v>
      </c>
      <c r="L28" s="13">
        <v>85066</v>
      </c>
      <c r="M28" s="13">
        <v>12022</v>
      </c>
      <c r="N28" s="28"/>
      <c r="O28" s="32"/>
      <c r="P28" s="37">
        <v>0.13800000000000001</v>
      </c>
      <c r="Q28" s="37"/>
      <c r="S28" s="42">
        <v>14.151062668849228</v>
      </c>
      <c r="T28" s="5"/>
      <c r="U28" t="s">
        <v>25</v>
      </c>
    </row>
    <row r="29" spans="1:21" x14ac:dyDescent="0.25">
      <c r="A29" t="s">
        <v>104</v>
      </c>
      <c r="B29" t="s">
        <v>34</v>
      </c>
      <c r="C29" t="s">
        <v>35</v>
      </c>
      <c r="D29" s="23">
        <v>44672</v>
      </c>
      <c r="E29" s="13">
        <v>120000</v>
      </c>
      <c r="F29" t="s">
        <v>22</v>
      </c>
      <c r="G29" t="s">
        <v>23</v>
      </c>
      <c r="H29" s="13">
        <v>120000</v>
      </c>
      <c r="I29" s="13">
        <v>72600</v>
      </c>
      <c r="J29" s="18">
        <f>I29/H29*100</f>
        <v>60.5</v>
      </c>
      <c r="K29" s="13">
        <v>145935</v>
      </c>
      <c r="L29" s="13">
        <f>H29-135515</f>
        <v>-15515</v>
      </c>
      <c r="M29" s="13">
        <v>10420</v>
      </c>
      <c r="N29" s="28">
        <v>40</v>
      </c>
      <c r="O29" s="32">
        <v>100</v>
      </c>
      <c r="P29" s="37">
        <v>9.1999999999999998E-2</v>
      </c>
      <c r="Q29" s="37">
        <v>9.1999999999999998E-2</v>
      </c>
      <c r="R29" s="13">
        <f>L29/P29</f>
        <v>-168641.30434782608</v>
      </c>
      <c r="S29" s="42">
        <f>L29/P29/43560</f>
        <v>-3.8714716333293406</v>
      </c>
      <c r="T29" s="5" t="s">
        <v>36</v>
      </c>
      <c r="U29" t="s">
        <v>25</v>
      </c>
    </row>
    <row r="30" spans="1:21" x14ac:dyDescent="0.25">
      <c r="A30" t="s">
        <v>87</v>
      </c>
      <c r="B30" t="s">
        <v>109</v>
      </c>
      <c r="C30" t="s">
        <v>110</v>
      </c>
      <c r="D30" s="23">
        <v>44916</v>
      </c>
      <c r="E30" s="13">
        <v>2200000</v>
      </c>
      <c r="F30" t="s">
        <v>26</v>
      </c>
      <c r="G30" t="s">
        <v>23</v>
      </c>
      <c r="H30" s="13">
        <v>2200000</v>
      </c>
      <c r="I30" s="13">
        <v>516300</v>
      </c>
      <c r="J30" s="18">
        <v>0.23468181818181819</v>
      </c>
      <c r="K30" s="13">
        <v>1421516</v>
      </c>
      <c r="L30" s="13">
        <v>830397</v>
      </c>
      <c r="M30" s="13">
        <v>51913</v>
      </c>
      <c r="N30" s="28"/>
      <c r="O30" s="32"/>
      <c r="P30" s="37">
        <v>4.7670000000000003</v>
      </c>
      <c r="Q30" s="37"/>
      <c r="S30" s="42">
        <v>3.999012379068446</v>
      </c>
      <c r="T30" s="5"/>
      <c r="U30" t="s">
        <v>118</v>
      </c>
    </row>
    <row r="31" spans="1:21" x14ac:dyDescent="0.25">
      <c r="A31" t="s">
        <v>87</v>
      </c>
      <c r="B31" t="s">
        <v>111</v>
      </c>
      <c r="C31" t="s">
        <v>112</v>
      </c>
      <c r="D31" s="23">
        <v>44973</v>
      </c>
      <c r="E31" s="13">
        <v>355000</v>
      </c>
      <c r="F31" t="s">
        <v>26</v>
      </c>
      <c r="G31" t="s">
        <v>23</v>
      </c>
      <c r="H31" s="13">
        <v>355000</v>
      </c>
      <c r="I31" s="13">
        <v>38300</v>
      </c>
      <c r="J31" s="18">
        <v>0.10788732394366198</v>
      </c>
      <c r="K31" s="13">
        <v>130732</v>
      </c>
      <c r="L31" s="13">
        <v>228058</v>
      </c>
      <c r="M31" s="13">
        <v>3790</v>
      </c>
      <c r="N31" s="28"/>
      <c r="O31" s="32"/>
      <c r="P31" s="37">
        <v>0.34799999999999998</v>
      </c>
      <c r="Q31" s="37"/>
      <c r="S31" s="42">
        <v>15.044515162070022</v>
      </c>
      <c r="T31" s="5"/>
      <c r="U31" t="s">
        <v>118</v>
      </c>
    </row>
    <row r="32" spans="1:21" x14ac:dyDescent="0.25">
      <c r="A32" t="s">
        <v>87</v>
      </c>
      <c r="B32" t="s">
        <v>113</v>
      </c>
      <c r="C32" t="s">
        <v>114</v>
      </c>
      <c r="D32" s="23">
        <v>44343</v>
      </c>
      <c r="E32" s="13">
        <v>300000</v>
      </c>
      <c r="F32" t="s">
        <v>26</v>
      </c>
      <c r="G32" t="s">
        <v>23</v>
      </c>
      <c r="H32" s="13">
        <v>300000</v>
      </c>
      <c r="I32" s="13">
        <v>107100</v>
      </c>
      <c r="J32" s="18">
        <v>0.35699999999999998</v>
      </c>
      <c r="K32" s="13">
        <v>193728</v>
      </c>
      <c r="L32" s="13">
        <v>111957</v>
      </c>
      <c r="M32" s="13">
        <v>5685</v>
      </c>
      <c r="N32" s="28"/>
      <c r="O32" s="32"/>
      <c r="P32" s="37">
        <v>0.52200000000000002</v>
      </c>
      <c r="Q32" s="37"/>
      <c r="S32" s="42">
        <v>4.9237146807679721</v>
      </c>
      <c r="T32" s="5"/>
      <c r="U32" t="s">
        <v>118</v>
      </c>
    </row>
    <row r="33" spans="1:23" x14ac:dyDescent="0.25">
      <c r="A33" t="s">
        <v>104</v>
      </c>
      <c r="B33" t="s">
        <v>115</v>
      </c>
      <c r="C33" t="s">
        <v>116</v>
      </c>
      <c r="D33" s="23">
        <v>44532</v>
      </c>
      <c r="E33" s="13">
        <v>362500</v>
      </c>
      <c r="F33" t="s">
        <v>26</v>
      </c>
      <c r="G33" t="s">
        <v>23</v>
      </c>
      <c r="H33" s="13">
        <v>362500</v>
      </c>
      <c r="I33" s="13">
        <v>51700</v>
      </c>
      <c r="J33" s="18">
        <v>0.14262068965517241</v>
      </c>
      <c r="K33" s="13">
        <v>139212</v>
      </c>
      <c r="L33" s="13">
        <v>255087</v>
      </c>
      <c r="M33" s="13">
        <v>31799</v>
      </c>
      <c r="N33" s="28"/>
      <c r="O33" s="32"/>
      <c r="P33" s="37">
        <v>0.73</v>
      </c>
      <c r="Q33" s="37"/>
      <c r="S33" s="42">
        <v>8.0219064870372474</v>
      </c>
      <c r="T33" s="5"/>
      <c r="U33" t="s">
        <v>118</v>
      </c>
    </row>
    <row r="34" spans="1:23" x14ac:dyDescent="0.25">
      <c r="A34" t="s">
        <v>104</v>
      </c>
      <c r="B34" t="s">
        <v>38</v>
      </c>
      <c r="C34" t="s">
        <v>39</v>
      </c>
      <c r="D34" s="23">
        <v>44916</v>
      </c>
      <c r="E34" s="13">
        <v>750000</v>
      </c>
      <c r="F34" t="s">
        <v>22</v>
      </c>
      <c r="G34" t="s">
        <v>23</v>
      </c>
      <c r="H34" s="13">
        <v>750000</v>
      </c>
      <c r="I34" s="13">
        <v>267800</v>
      </c>
      <c r="J34" s="18">
        <f>I34/H34*100</f>
        <v>35.706666666666663</v>
      </c>
      <c r="K34" s="13">
        <v>606117</v>
      </c>
      <c r="L34" s="13">
        <f>H34-546658</f>
        <v>203342</v>
      </c>
      <c r="M34" s="13">
        <v>59459</v>
      </c>
      <c r="N34" s="28">
        <v>45.134999999999998</v>
      </c>
      <c r="O34" s="32">
        <v>0</v>
      </c>
      <c r="P34" s="37">
        <v>0.42</v>
      </c>
      <c r="Q34" s="37">
        <v>0.42</v>
      </c>
      <c r="R34" s="13">
        <f>L34/P34</f>
        <v>484147.61904761905</v>
      </c>
      <c r="S34" s="42">
        <f>L34/P34/43560</f>
        <v>11.114499978136342</v>
      </c>
      <c r="T34" s="5" t="s">
        <v>24</v>
      </c>
      <c r="U34" t="s">
        <v>25</v>
      </c>
    </row>
    <row r="35" spans="1:23" x14ac:dyDescent="0.25">
      <c r="A35" t="s">
        <v>104</v>
      </c>
      <c r="B35" t="s">
        <v>40</v>
      </c>
      <c r="C35" t="s">
        <v>41</v>
      </c>
      <c r="D35" s="23">
        <v>44980</v>
      </c>
      <c r="E35" s="13">
        <v>65000</v>
      </c>
      <c r="F35" t="s">
        <v>42</v>
      </c>
      <c r="G35" t="s">
        <v>23</v>
      </c>
      <c r="H35" s="13">
        <v>65000</v>
      </c>
      <c r="I35" s="13">
        <v>32300</v>
      </c>
      <c r="J35" s="18">
        <f>I35/H35*100</f>
        <v>49.692307692307693</v>
      </c>
      <c r="K35" s="13">
        <v>67630</v>
      </c>
      <c r="L35" s="13">
        <f>H35-56304</f>
        <v>8696</v>
      </c>
      <c r="M35" s="13">
        <v>11326</v>
      </c>
      <c r="N35" s="28">
        <v>0</v>
      </c>
      <c r="O35" s="32">
        <v>0</v>
      </c>
      <c r="P35" s="37">
        <v>0.08</v>
      </c>
      <c r="Q35" s="37">
        <v>0.08</v>
      </c>
      <c r="R35" s="13">
        <f>L35/P35</f>
        <v>108700</v>
      </c>
      <c r="S35" s="42">
        <f>L35/P35/43560</f>
        <v>2.4954086317722681</v>
      </c>
      <c r="T35" s="5" t="s">
        <v>43</v>
      </c>
      <c r="U35" t="s">
        <v>25</v>
      </c>
    </row>
    <row r="36" spans="1:23" x14ac:dyDescent="0.25">
      <c r="A36" t="s">
        <v>104</v>
      </c>
      <c r="B36" t="s">
        <v>44</v>
      </c>
      <c r="C36" t="s">
        <v>45</v>
      </c>
      <c r="D36" s="23">
        <v>45013</v>
      </c>
      <c r="E36" s="13">
        <v>700000</v>
      </c>
      <c r="F36" t="s">
        <v>46</v>
      </c>
      <c r="G36" t="s">
        <v>23</v>
      </c>
      <c r="H36" s="13">
        <v>700000</v>
      </c>
      <c r="I36" s="13">
        <v>0</v>
      </c>
      <c r="J36" s="18">
        <f>I36/H36*100</f>
        <v>0</v>
      </c>
      <c r="K36" s="13">
        <v>160833</v>
      </c>
      <c r="L36" s="13">
        <f>H36-134501</f>
        <v>565499</v>
      </c>
      <c r="M36" s="13">
        <v>26332</v>
      </c>
      <c r="N36" s="28">
        <v>84.27</v>
      </c>
      <c r="O36" s="32">
        <v>97.849997999999999</v>
      </c>
      <c r="P36" s="37">
        <v>0.186</v>
      </c>
      <c r="Q36" s="37">
        <v>0.186</v>
      </c>
      <c r="R36" s="13">
        <f>L36/P36</f>
        <v>3040317.2043010751</v>
      </c>
      <c r="S36" s="42">
        <f>L36/P36/43560</f>
        <v>69.796079070272611</v>
      </c>
      <c r="T36" s="5" t="s">
        <v>47</v>
      </c>
      <c r="U36" t="s">
        <v>25</v>
      </c>
    </row>
    <row r="37" spans="1:23" ht="15.75" thickBot="1" x14ac:dyDescent="0.3">
      <c r="A37" t="s">
        <v>104</v>
      </c>
      <c r="B37" t="s">
        <v>48</v>
      </c>
      <c r="C37" t="s">
        <v>49</v>
      </c>
      <c r="D37" s="23">
        <v>44887</v>
      </c>
      <c r="E37" s="13">
        <v>40000</v>
      </c>
      <c r="F37" t="s">
        <v>37</v>
      </c>
      <c r="G37" t="s">
        <v>23</v>
      </c>
      <c r="H37" s="13">
        <v>40000</v>
      </c>
      <c r="I37" s="13">
        <v>23300</v>
      </c>
      <c r="J37" s="18">
        <f>I37/H37*100</f>
        <v>58.25</v>
      </c>
      <c r="K37" s="13">
        <v>50133</v>
      </c>
      <c r="L37" s="13">
        <f>H37-39374</f>
        <v>626</v>
      </c>
      <c r="M37" s="13">
        <v>10759</v>
      </c>
      <c r="N37" s="28">
        <v>41.19</v>
      </c>
      <c r="O37" s="32">
        <v>100</v>
      </c>
      <c r="P37" s="37">
        <v>9.5000000000000001E-2</v>
      </c>
      <c r="Q37" s="37">
        <v>9.5000000000000001E-2</v>
      </c>
      <c r="R37" s="13">
        <f>L37/P37</f>
        <v>6589.4736842105258</v>
      </c>
      <c r="S37" s="42">
        <f>L37/P37/43560</f>
        <v>0.15127350055579719</v>
      </c>
      <c r="T37" s="5" t="s">
        <v>30</v>
      </c>
      <c r="U37" t="s">
        <v>25</v>
      </c>
    </row>
    <row r="38" spans="1:23" ht="15.75" thickTop="1" x14ac:dyDescent="0.25">
      <c r="A38" s="6"/>
      <c r="B38" s="6"/>
      <c r="C38" s="6"/>
      <c r="D38" s="24" t="s">
        <v>50</v>
      </c>
      <c r="E38" s="14">
        <f>+SUM(E2:E37)</f>
        <v>12031211</v>
      </c>
      <c r="F38" s="6"/>
      <c r="G38" s="6"/>
      <c r="H38" s="14">
        <f>+SUM(H2:H37)</f>
        <v>12031211</v>
      </c>
      <c r="I38" s="14">
        <f>+SUM(I2:I37)</f>
        <v>2816000</v>
      </c>
      <c r="J38" s="19"/>
      <c r="K38" s="14">
        <f>+SUM(K2:K37)</f>
        <v>6990716</v>
      </c>
      <c r="L38" s="14">
        <f>+SUM(L2:L37)</f>
        <v>5750815</v>
      </c>
      <c r="M38" s="14">
        <f>+SUM(M2:M37)</f>
        <v>710320</v>
      </c>
      <c r="N38" s="29">
        <f>+SUM(N2:N37)</f>
        <v>471.255</v>
      </c>
      <c r="O38" s="33"/>
      <c r="P38" s="38">
        <f>+SUM(P2:P37)</f>
        <v>12.663000000000002</v>
      </c>
      <c r="Q38" s="38">
        <f>+SUM(Q2:Q37)</f>
        <v>1.127</v>
      </c>
      <c r="R38" s="14"/>
      <c r="S38" s="43"/>
      <c r="T38" s="7"/>
      <c r="U38" s="6"/>
    </row>
    <row r="39" spans="1:23" x14ac:dyDescent="0.25">
      <c r="A39" s="8"/>
      <c r="B39" s="8"/>
      <c r="C39" s="8"/>
      <c r="D39" s="25"/>
      <c r="E39" s="15"/>
      <c r="F39" s="8"/>
      <c r="G39" s="8"/>
      <c r="H39" s="15"/>
      <c r="I39" s="15" t="s">
        <v>51</v>
      </c>
      <c r="J39" s="20">
        <f>I38/H38*100</f>
        <v>23.40579015695095</v>
      </c>
      <c r="K39" s="15"/>
      <c r="L39" s="15"/>
      <c r="M39" s="15" t="s">
        <v>52</v>
      </c>
      <c r="N39" s="30"/>
      <c r="O39" s="34"/>
      <c r="P39" s="39" t="s">
        <v>52</v>
      </c>
      <c r="Q39" s="39"/>
      <c r="R39" s="15" t="s">
        <v>52</v>
      </c>
      <c r="S39" s="44"/>
      <c r="T39" s="9"/>
      <c r="U39" s="8"/>
    </row>
    <row r="40" spans="1:23" x14ac:dyDescent="0.25">
      <c r="A40" s="10"/>
      <c r="B40" s="10"/>
      <c r="C40" s="10"/>
      <c r="D40" s="26"/>
      <c r="E40" s="16"/>
      <c r="F40" s="10"/>
      <c r="G40" s="10"/>
      <c r="H40" s="16"/>
      <c r="I40" s="16" t="s">
        <v>53</v>
      </c>
      <c r="J40" s="21">
        <f>STDEV(J2:J37)</f>
        <v>30.683219207356785</v>
      </c>
      <c r="K40" s="16"/>
      <c r="L40" s="16"/>
      <c r="M40" s="16" t="s">
        <v>54</v>
      </c>
      <c r="N40" s="46">
        <f>L38/N38</f>
        <v>12203.191478074503</v>
      </c>
      <c r="O40" s="35"/>
      <c r="P40" s="40" t="s">
        <v>55</v>
      </c>
      <c r="Q40" s="40">
        <f>L38/P38</f>
        <v>454143.17302376998</v>
      </c>
      <c r="R40" s="16" t="s">
        <v>56</v>
      </c>
      <c r="S40" s="45">
        <f>L38/P38/43560</f>
        <v>10.425692677313361</v>
      </c>
      <c r="T40" s="11"/>
      <c r="U40" s="10"/>
    </row>
    <row r="46" spans="1:23" x14ac:dyDescent="0.25">
      <c r="N46" s="28"/>
      <c r="O46" s="28"/>
      <c r="P46" s="32"/>
      <c r="Q46" s="32"/>
      <c r="R46" s="32"/>
      <c r="S46" s="37"/>
      <c r="T46" s="37"/>
      <c r="U46" s="13"/>
      <c r="V46" s="42"/>
      <c r="W46" s="4"/>
    </row>
    <row r="47" spans="1:23" x14ac:dyDescent="0.25">
      <c r="N47" s="28"/>
      <c r="O47" s="28"/>
      <c r="P47" s="32"/>
      <c r="Q47" s="32"/>
      <c r="R47" s="32"/>
      <c r="S47" s="37"/>
      <c r="T47" s="37"/>
      <c r="U47" s="13"/>
      <c r="V47" s="42"/>
      <c r="W47" s="4"/>
    </row>
    <row r="48" spans="1:23" x14ac:dyDescent="0.25">
      <c r="N48" s="28"/>
      <c r="O48" s="28"/>
      <c r="P48" s="32"/>
      <c r="Q48" s="32"/>
      <c r="R48" s="32"/>
      <c r="S48" s="37"/>
      <c r="T48" s="37"/>
      <c r="U48" s="13"/>
      <c r="V48" s="42"/>
      <c r="W48" s="4"/>
    </row>
    <row r="49" spans="14:23" x14ac:dyDescent="0.25">
      <c r="N49" s="28"/>
      <c r="O49" s="28"/>
      <c r="P49" s="32"/>
      <c r="Q49" s="32"/>
      <c r="R49" s="32"/>
      <c r="S49" s="37"/>
      <c r="T49" s="37"/>
      <c r="U49" s="13"/>
      <c r="V49" s="42"/>
      <c r="W49" s="4"/>
    </row>
  </sheetData>
  <conditionalFormatting sqref="B2:U2">
    <cfRule type="expression" dxfId="15" priority="11" stopIfTrue="1">
      <formula>MOD(ROW(),4)&gt;1</formula>
    </cfRule>
    <cfRule type="expression" dxfId="14" priority="12" stopIfTrue="1">
      <formula>MOD(ROW(),4)&lt;2</formula>
    </cfRule>
  </conditionalFormatting>
  <conditionalFormatting sqref="A2">
    <cfRule type="expression" dxfId="13" priority="9" stopIfTrue="1">
      <formula>MOD(ROW(),4)&gt;1</formula>
    </cfRule>
    <cfRule type="expression" dxfId="12" priority="10" stopIfTrue="1">
      <formula>MOD(ROW(),4)&lt;2</formula>
    </cfRule>
  </conditionalFormatting>
  <conditionalFormatting sqref="B3:U37">
    <cfRule type="expression" dxfId="11" priority="3" stopIfTrue="1">
      <formula>MOD(ROW(),4)&gt;1</formula>
    </cfRule>
    <cfRule type="expression" dxfId="10" priority="4" stopIfTrue="1">
      <formula>MOD(ROW(),4)&lt;2</formula>
    </cfRule>
  </conditionalFormatting>
  <conditionalFormatting sqref="A3:A37">
    <cfRule type="expression" dxfId="9" priority="1" stopIfTrue="1">
      <formula>MOD(ROW(),4)&gt;1</formula>
    </cfRule>
    <cfRule type="expression" dxfId="8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tabSelected="1" workbookViewId="0">
      <selection activeCell="H32" sqref="H32"/>
    </sheetView>
  </sheetViews>
  <sheetFormatPr defaultRowHeight="15" x14ac:dyDescent="0.25"/>
  <cols>
    <col min="1" max="1" width="16.85546875" bestFit="1" customWidth="1"/>
    <col min="2" max="2" width="18.7109375" bestFit="1" customWidth="1"/>
    <col min="3" max="3" width="16.7109375" style="23" customWidth="1"/>
    <col min="4" max="4" width="17.7109375" style="13" customWidth="1"/>
    <col min="5" max="5" width="11.85546875" bestFit="1" customWidth="1"/>
    <col min="6" max="6" width="5.5703125" bestFit="1" customWidth="1"/>
    <col min="7" max="8" width="17.7109375" style="13" customWidth="1"/>
    <col min="9" max="9" width="18.7109375" style="18" customWidth="1"/>
    <col min="10" max="10" width="17.7109375" style="13" customWidth="1"/>
    <col min="11" max="11" width="18.7109375" style="13" customWidth="1"/>
    <col min="12" max="12" width="20.7109375" style="13" customWidth="1"/>
    <col min="13" max="13" width="17.7109375" style="28" customWidth="1"/>
    <col min="14" max="14" width="10.7109375" style="32" customWidth="1"/>
    <col min="15" max="15" width="14.7109375" style="37" customWidth="1"/>
    <col min="16" max="16" width="16.7109375" style="37" customWidth="1"/>
    <col min="17" max="17" width="15.7109375" style="13" customWidth="1"/>
    <col min="18" max="18" width="17.7109375" style="13" customWidth="1"/>
    <col min="19" max="19" width="17.7109375" style="42" customWidth="1"/>
    <col min="20" max="20" width="20.7109375" style="4" customWidth="1"/>
    <col min="21" max="21" width="15.7109375" customWidth="1"/>
  </cols>
  <sheetData>
    <row r="1" spans="1:36" x14ac:dyDescent="0.25">
      <c r="N1" s="28"/>
      <c r="O1" s="28"/>
      <c r="P1" s="32"/>
      <c r="Q1" s="32"/>
      <c r="R1" s="32"/>
      <c r="S1" s="37"/>
      <c r="T1" s="37"/>
      <c r="U1" s="13"/>
      <c r="V1" s="42"/>
      <c r="W1" s="4"/>
    </row>
    <row r="2" spans="1:36" x14ac:dyDescent="0.25">
      <c r="A2" t="s">
        <v>119</v>
      </c>
      <c r="N2" s="28"/>
      <c r="O2" s="28"/>
      <c r="P2" s="32"/>
      <c r="Q2" s="32"/>
      <c r="R2" s="32"/>
      <c r="S2" s="37"/>
      <c r="T2" s="37"/>
      <c r="U2" s="13"/>
      <c r="V2" s="42"/>
      <c r="W2" s="4"/>
    </row>
    <row r="3" spans="1:36" x14ac:dyDescent="0.25">
      <c r="A3" s="1" t="s">
        <v>117</v>
      </c>
      <c r="B3" s="1" t="s">
        <v>0</v>
      </c>
      <c r="C3" s="1" t="s">
        <v>1</v>
      </c>
      <c r="D3" s="22" t="s">
        <v>2</v>
      </c>
      <c r="E3" s="12" t="s">
        <v>3</v>
      </c>
      <c r="F3" s="1" t="s">
        <v>4</v>
      </c>
      <c r="G3" s="1" t="s">
        <v>5</v>
      </c>
      <c r="H3" s="12" t="s">
        <v>6</v>
      </c>
      <c r="I3" s="12" t="s">
        <v>7</v>
      </c>
      <c r="J3" s="17" t="s">
        <v>8</v>
      </c>
      <c r="K3" s="12" t="s">
        <v>9</v>
      </c>
      <c r="L3" s="12" t="s">
        <v>10</v>
      </c>
      <c r="M3" s="12" t="s">
        <v>11</v>
      </c>
      <c r="N3" s="36" t="s">
        <v>14</v>
      </c>
      <c r="O3" s="41" t="s">
        <v>17</v>
      </c>
      <c r="P3" s="3" t="s">
        <v>18</v>
      </c>
      <c r="Q3" s="1" t="s">
        <v>19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x14ac:dyDescent="0.25">
      <c r="A4" t="s">
        <v>104</v>
      </c>
      <c r="B4" t="s">
        <v>28</v>
      </c>
      <c r="C4" t="s">
        <v>29</v>
      </c>
      <c r="D4" s="23">
        <v>44673</v>
      </c>
      <c r="E4" s="13">
        <v>14000</v>
      </c>
      <c r="F4" t="s">
        <v>22</v>
      </c>
      <c r="G4" t="s">
        <v>23</v>
      </c>
      <c r="H4" s="13">
        <v>14000</v>
      </c>
      <c r="I4" s="13">
        <v>22500</v>
      </c>
      <c r="J4" s="18">
        <f>I4/H4*100</f>
        <v>160.71428571428572</v>
      </c>
      <c r="K4" s="13">
        <v>48706</v>
      </c>
      <c r="L4" s="13">
        <f>H4-38655</f>
        <v>-24655</v>
      </c>
      <c r="M4" s="13">
        <v>10051</v>
      </c>
      <c r="N4" s="37">
        <v>7.0999999999999994E-2</v>
      </c>
      <c r="O4" s="42">
        <f>L4/N4/43560</f>
        <v>-7.9718439193471209</v>
      </c>
      <c r="P4" s="5" t="s">
        <v>30</v>
      </c>
      <c r="Q4" t="s">
        <v>25</v>
      </c>
      <c r="R4"/>
      <c r="S4"/>
      <c r="T4"/>
    </row>
    <row r="5" spans="1:36" x14ac:dyDescent="0.25">
      <c r="A5" t="s">
        <v>104</v>
      </c>
      <c r="B5" t="s">
        <v>40</v>
      </c>
      <c r="C5" t="s">
        <v>41</v>
      </c>
      <c r="D5" s="23">
        <v>44980</v>
      </c>
      <c r="E5" s="13">
        <v>65000</v>
      </c>
      <c r="F5" t="s">
        <v>42</v>
      </c>
      <c r="G5" t="s">
        <v>23</v>
      </c>
      <c r="H5" s="13">
        <v>65000</v>
      </c>
      <c r="I5" s="13">
        <v>32300</v>
      </c>
      <c r="J5" s="18">
        <f>I5/H5*100</f>
        <v>49.692307692307693</v>
      </c>
      <c r="K5" s="13">
        <v>67630</v>
      </c>
      <c r="L5" s="13">
        <f>H5-56304</f>
        <v>8696</v>
      </c>
      <c r="M5" s="13">
        <v>11326</v>
      </c>
      <c r="N5" s="37">
        <v>0.08</v>
      </c>
      <c r="O5" s="42">
        <f>L5/N5/43560</f>
        <v>2.4954086317722681</v>
      </c>
      <c r="P5" s="5" t="s">
        <v>43</v>
      </c>
      <c r="Q5" t="s">
        <v>25</v>
      </c>
      <c r="R5"/>
      <c r="S5"/>
      <c r="T5"/>
    </row>
    <row r="6" spans="1:36" x14ac:dyDescent="0.25">
      <c r="A6" t="s">
        <v>57</v>
      </c>
      <c r="B6" t="s">
        <v>67</v>
      </c>
      <c r="C6" t="s">
        <v>68</v>
      </c>
      <c r="D6" s="23">
        <v>44664</v>
      </c>
      <c r="E6" s="13">
        <v>80000</v>
      </c>
      <c r="F6" t="s">
        <v>26</v>
      </c>
      <c r="G6" t="s">
        <v>23</v>
      </c>
      <c r="H6" s="13">
        <v>80000</v>
      </c>
      <c r="I6" s="13">
        <v>22100</v>
      </c>
      <c r="J6" s="18">
        <v>0.27625</v>
      </c>
      <c r="K6" s="13">
        <v>64547</v>
      </c>
      <c r="L6" s="13">
        <v>22953</v>
      </c>
      <c r="M6" s="13">
        <v>7500</v>
      </c>
      <c r="N6" s="37">
        <v>8.5999999999999993E-2</v>
      </c>
      <c r="O6" s="42">
        <v>6.1270741239028768</v>
      </c>
      <c r="P6" s="5"/>
      <c r="Q6" t="s">
        <v>25</v>
      </c>
      <c r="R6"/>
      <c r="S6"/>
      <c r="T6"/>
    </row>
    <row r="7" spans="1:36" ht="15.75" thickBot="1" x14ac:dyDescent="0.3">
      <c r="A7" t="s">
        <v>104</v>
      </c>
      <c r="B7" t="s">
        <v>31</v>
      </c>
      <c r="C7" t="s">
        <v>32</v>
      </c>
      <c r="D7" s="23">
        <v>44932</v>
      </c>
      <c r="E7" s="13">
        <v>125000</v>
      </c>
      <c r="F7" t="s">
        <v>22</v>
      </c>
      <c r="G7" t="s">
        <v>27</v>
      </c>
      <c r="H7" s="13">
        <v>125000</v>
      </c>
      <c r="I7" s="13">
        <v>32700</v>
      </c>
      <c r="J7" s="18">
        <f>I7/H7*100</f>
        <v>26.16</v>
      </c>
      <c r="K7" s="13">
        <v>72817</v>
      </c>
      <c r="L7" s="13">
        <f>H7-42238</f>
        <v>82762</v>
      </c>
      <c r="M7" s="13">
        <v>30579</v>
      </c>
      <c r="N7" s="37">
        <v>0.216</v>
      </c>
      <c r="O7" s="42">
        <f>L7/N7/43560</f>
        <v>8.79608373295242</v>
      </c>
      <c r="P7" s="5" t="s">
        <v>33</v>
      </c>
      <c r="Q7" t="s">
        <v>25</v>
      </c>
      <c r="R7"/>
      <c r="S7"/>
      <c r="T7"/>
    </row>
    <row r="8" spans="1:36" ht="15.75" thickTop="1" x14ac:dyDescent="0.25">
      <c r="A8" s="6"/>
      <c r="B8" s="6"/>
      <c r="C8" s="6"/>
      <c r="D8" s="24" t="s">
        <v>50</v>
      </c>
      <c r="E8" s="14">
        <f>+SUM(E4:E7)</f>
        <v>284000</v>
      </c>
      <c r="F8" s="6"/>
      <c r="G8" s="6"/>
      <c r="H8" s="14">
        <f>+SUM(H4:H7)</f>
        <v>284000</v>
      </c>
      <c r="I8" s="14">
        <f>+SUM(I4:I7)</f>
        <v>109600</v>
      </c>
      <c r="J8" s="19"/>
      <c r="K8" s="14">
        <f>+SUM(K4:K7)</f>
        <v>253700</v>
      </c>
      <c r="L8" s="14">
        <f>+SUM(L4:L7)</f>
        <v>89756</v>
      </c>
      <c r="M8" s="14">
        <f>+SUM(M4:M7)</f>
        <v>59456</v>
      </c>
      <c r="N8" s="38">
        <f>+SUM(N4:N7)</f>
        <v>0.45299999999999996</v>
      </c>
      <c r="O8" s="43"/>
      <c r="P8" s="7"/>
      <c r="Q8" s="6"/>
      <c r="R8"/>
      <c r="S8"/>
      <c r="T8"/>
    </row>
    <row r="9" spans="1:36" x14ac:dyDescent="0.25">
      <c r="A9" s="8"/>
      <c r="B9" s="8"/>
      <c r="C9" s="8"/>
      <c r="D9" s="25"/>
      <c r="E9" s="15"/>
      <c r="F9" s="8"/>
      <c r="G9" s="8"/>
      <c r="H9" s="15"/>
      <c r="I9" s="15" t="s">
        <v>51</v>
      </c>
      <c r="J9" s="20">
        <f>I8/H8*100</f>
        <v>38.591549295774648</v>
      </c>
      <c r="K9" s="15"/>
      <c r="L9" s="15"/>
      <c r="M9" s="15" t="s">
        <v>52</v>
      </c>
      <c r="N9" s="44"/>
      <c r="O9" s="9"/>
      <c r="P9" s="8"/>
      <c r="Q9"/>
      <c r="R9"/>
      <c r="S9"/>
      <c r="T9"/>
    </row>
    <row r="10" spans="1:36" x14ac:dyDescent="0.25">
      <c r="A10" s="10"/>
      <c r="B10" s="10"/>
      <c r="C10" s="10"/>
      <c r="D10" s="26"/>
      <c r="E10" s="16"/>
      <c r="F10" s="10"/>
      <c r="G10" s="10"/>
      <c r="H10" s="16"/>
      <c r="I10" s="16" t="s">
        <v>53</v>
      </c>
      <c r="J10" s="21">
        <f>STDEV(J4:J7)</f>
        <v>70.614436371685628</v>
      </c>
      <c r="K10" s="16"/>
      <c r="L10" s="16"/>
      <c r="M10" s="16" t="s">
        <v>56</v>
      </c>
      <c r="N10" s="45">
        <f>L8/N8/43560</f>
        <v>4.5485965413719782</v>
      </c>
      <c r="O10" s="11"/>
      <c r="P10" s="10"/>
      <c r="Q10"/>
      <c r="R10"/>
      <c r="S10"/>
      <c r="T10"/>
    </row>
    <row r="11" spans="1:36" x14ac:dyDescent="0.25">
      <c r="H11" s="49" t="s">
        <v>121</v>
      </c>
      <c r="I11" s="50"/>
    </row>
    <row r="16" spans="1:36" x14ac:dyDescent="0.25">
      <c r="A16" t="s">
        <v>120</v>
      </c>
    </row>
    <row r="17" spans="1:36" x14ac:dyDescent="0.25">
      <c r="A17" s="1" t="s">
        <v>117</v>
      </c>
      <c r="B17" s="1" t="s">
        <v>0</v>
      </c>
      <c r="C17" s="1" t="s">
        <v>1</v>
      </c>
      <c r="D17" s="22" t="s">
        <v>2</v>
      </c>
      <c r="E17" s="12" t="s">
        <v>3</v>
      </c>
      <c r="F17" s="1" t="s">
        <v>4</v>
      </c>
      <c r="G17" s="1" t="s">
        <v>5</v>
      </c>
      <c r="H17" s="12" t="s">
        <v>6</v>
      </c>
      <c r="I17" s="12" t="s">
        <v>7</v>
      </c>
      <c r="J17" s="17" t="s">
        <v>8</v>
      </c>
      <c r="K17" s="12" t="s">
        <v>9</v>
      </c>
      <c r="L17" s="12" t="s">
        <v>10</v>
      </c>
      <c r="M17" s="12" t="s">
        <v>11</v>
      </c>
      <c r="N17" s="36" t="s">
        <v>14</v>
      </c>
      <c r="O17" s="41" t="s">
        <v>17</v>
      </c>
      <c r="P17" s="3" t="s">
        <v>18</v>
      </c>
      <c r="Q17" s="1" t="s">
        <v>19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25">
      <c r="A18" t="s">
        <v>104</v>
      </c>
      <c r="B18" t="s">
        <v>34</v>
      </c>
      <c r="C18" t="s">
        <v>35</v>
      </c>
      <c r="D18" s="23">
        <v>44672</v>
      </c>
      <c r="E18" s="13">
        <v>120000</v>
      </c>
      <c r="F18" t="s">
        <v>22</v>
      </c>
      <c r="G18" t="s">
        <v>23</v>
      </c>
      <c r="H18" s="13">
        <v>120000</v>
      </c>
      <c r="I18" s="13">
        <v>72600</v>
      </c>
      <c r="J18" s="18">
        <f>I18/H18*100</f>
        <v>60.5</v>
      </c>
      <c r="K18" s="13">
        <v>145935</v>
      </c>
      <c r="L18" s="13">
        <f>H18-135515</f>
        <v>-15515</v>
      </c>
      <c r="M18" s="13">
        <v>10420</v>
      </c>
      <c r="N18" s="37">
        <v>9.1999999999999998E-2</v>
      </c>
      <c r="O18" s="42">
        <f>L18/N18/43560</f>
        <v>-3.8714716333293406</v>
      </c>
      <c r="P18" s="5" t="s">
        <v>36</v>
      </c>
      <c r="Q18" t="s">
        <v>25</v>
      </c>
      <c r="R18"/>
      <c r="S18"/>
      <c r="T18"/>
    </row>
    <row r="19" spans="1:36" x14ac:dyDescent="0.25">
      <c r="A19" t="s">
        <v>104</v>
      </c>
      <c r="B19" t="s">
        <v>48</v>
      </c>
      <c r="C19" t="s">
        <v>49</v>
      </c>
      <c r="D19" s="23">
        <v>44887</v>
      </c>
      <c r="E19" s="13">
        <v>40000</v>
      </c>
      <c r="F19" t="s">
        <v>37</v>
      </c>
      <c r="G19" t="s">
        <v>23</v>
      </c>
      <c r="H19" s="13">
        <v>40000</v>
      </c>
      <c r="I19" s="13">
        <v>23300</v>
      </c>
      <c r="J19" s="18">
        <f>I19/H19*100</f>
        <v>58.25</v>
      </c>
      <c r="K19" s="13">
        <v>50133</v>
      </c>
      <c r="L19" s="13">
        <f>H19-39374</f>
        <v>626</v>
      </c>
      <c r="M19" s="13">
        <v>10759</v>
      </c>
      <c r="N19" s="37">
        <v>9.5000000000000001E-2</v>
      </c>
      <c r="O19" s="42">
        <f>L19/N19/43560</f>
        <v>0.15127350055579719</v>
      </c>
      <c r="P19" s="5" t="s">
        <v>30</v>
      </c>
      <c r="Q19" t="s">
        <v>25</v>
      </c>
      <c r="R19"/>
      <c r="S19"/>
      <c r="T19"/>
    </row>
    <row r="20" spans="1:36" x14ac:dyDescent="0.25">
      <c r="A20" t="s">
        <v>87</v>
      </c>
      <c r="B20" t="s">
        <v>96</v>
      </c>
      <c r="C20" t="s">
        <v>97</v>
      </c>
      <c r="D20" s="23">
        <v>44701</v>
      </c>
      <c r="E20" s="13">
        <v>350000</v>
      </c>
      <c r="F20" t="s">
        <v>26</v>
      </c>
      <c r="G20" t="s">
        <v>23</v>
      </c>
      <c r="H20" s="13">
        <v>350000</v>
      </c>
      <c r="I20" s="13">
        <v>81100</v>
      </c>
      <c r="J20" s="18">
        <v>0.23171428571428571</v>
      </c>
      <c r="K20" s="13">
        <v>385458</v>
      </c>
      <c r="L20" s="13">
        <v>5488</v>
      </c>
      <c r="M20" s="13">
        <v>40946</v>
      </c>
      <c r="N20" s="37">
        <v>0.47</v>
      </c>
      <c r="O20" s="42">
        <v>0.26805775355098377</v>
      </c>
      <c r="P20" s="5"/>
      <c r="Q20" t="s">
        <v>25</v>
      </c>
      <c r="R20"/>
      <c r="S20"/>
      <c r="T20"/>
    </row>
    <row r="21" spans="1:36" x14ac:dyDescent="0.25">
      <c r="A21" t="s">
        <v>66</v>
      </c>
      <c r="B21" t="s">
        <v>85</v>
      </c>
      <c r="C21" t="s">
        <v>86</v>
      </c>
      <c r="D21" s="23">
        <v>44811</v>
      </c>
      <c r="E21" s="13">
        <v>60000</v>
      </c>
      <c r="F21" t="s">
        <v>26</v>
      </c>
      <c r="G21" t="s">
        <v>23</v>
      </c>
      <c r="H21" s="13">
        <v>60000</v>
      </c>
      <c r="I21" s="13">
        <v>34000</v>
      </c>
      <c r="J21" s="18">
        <v>0.56666666666666665</v>
      </c>
      <c r="K21" s="13">
        <v>67560</v>
      </c>
      <c r="L21" s="13">
        <v>1588</v>
      </c>
      <c r="M21" s="13">
        <v>9148</v>
      </c>
      <c r="N21" s="37">
        <v>7.0000000000000007E-2</v>
      </c>
      <c r="O21" s="42">
        <v>0.52079233897415711</v>
      </c>
      <c r="P21" s="5"/>
      <c r="Q21" t="s">
        <v>25</v>
      </c>
      <c r="R21"/>
      <c r="S21"/>
      <c r="T21"/>
    </row>
    <row r="22" spans="1:36" x14ac:dyDescent="0.25">
      <c r="A22" t="s">
        <v>87</v>
      </c>
      <c r="B22" t="s">
        <v>102</v>
      </c>
      <c r="C22" t="s">
        <v>103</v>
      </c>
      <c r="D22" s="23">
        <v>44694</v>
      </c>
      <c r="E22" s="13">
        <v>120000</v>
      </c>
      <c r="F22" t="s">
        <v>26</v>
      </c>
      <c r="G22" t="s">
        <v>23</v>
      </c>
      <c r="H22" s="13">
        <v>120000</v>
      </c>
      <c r="I22" s="13">
        <v>27400</v>
      </c>
      <c r="J22" s="18">
        <v>0.22833333333333333</v>
      </c>
      <c r="K22" s="13">
        <v>67761</v>
      </c>
      <c r="L22" s="13">
        <v>63170</v>
      </c>
      <c r="M22" s="13">
        <v>10931</v>
      </c>
      <c r="N22" s="37">
        <v>0.502</v>
      </c>
      <c r="O22" s="42">
        <v>2.8888120612133652</v>
      </c>
      <c r="P22" s="5"/>
      <c r="Q22" t="s">
        <v>25</v>
      </c>
      <c r="R22"/>
      <c r="S22"/>
      <c r="T22"/>
    </row>
    <row r="23" spans="1:36" x14ac:dyDescent="0.25">
      <c r="A23" t="s">
        <v>87</v>
      </c>
      <c r="B23" t="s">
        <v>100</v>
      </c>
      <c r="C23" t="s">
        <v>101</v>
      </c>
      <c r="D23" s="23">
        <v>44859</v>
      </c>
      <c r="E23" s="13">
        <v>240000</v>
      </c>
      <c r="F23" t="s">
        <v>26</v>
      </c>
      <c r="G23" t="s">
        <v>23</v>
      </c>
      <c r="H23" s="13">
        <v>240000</v>
      </c>
      <c r="I23" s="13">
        <v>71600</v>
      </c>
      <c r="J23" s="18">
        <v>0.29833333333333334</v>
      </c>
      <c r="K23" s="13">
        <v>168774</v>
      </c>
      <c r="L23" s="13">
        <v>83423</v>
      </c>
      <c r="M23" s="13">
        <v>12197</v>
      </c>
      <c r="N23" s="37">
        <v>0.56000000000000005</v>
      </c>
      <c r="O23" s="42">
        <v>3.4198724255542436</v>
      </c>
      <c r="P23" s="5"/>
      <c r="Q23" t="s">
        <v>25</v>
      </c>
      <c r="R23"/>
      <c r="S23"/>
      <c r="T23"/>
    </row>
    <row r="24" spans="1:36" x14ac:dyDescent="0.25">
      <c r="A24" t="s">
        <v>66</v>
      </c>
      <c r="B24" t="s">
        <v>71</v>
      </c>
      <c r="C24" t="s">
        <v>72</v>
      </c>
      <c r="D24" s="23">
        <v>44796</v>
      </c>
      <c r="E24" s="13">
        <v>250000</v>
      </c>
      <c r="F24" t="s">
        <v>26</v>
      </c>
      <c r="G24" t="s">
        <v>23</v>
      </c>
      <c r="H24" s="13">
        <v>250000</v>
      </c>
      <c r="I24" s="13">
        <v>103000</v>
      </c>
      <c r="J24" s="18">
        <v>0.41199999999999998</v>
      </c>
      <c r="K24" s="13">
        <v>255452</v>
      </c>
      <c r="L24" s="13">
        <v>27218</v>
      </c>
      <c r="M24" s="13">
        <v>32670</v>
      </c>
      <c r="N24" s="37">
        <v>0.15</v>
      </c>
      <c r="O24" s="42">
        <v>4.1655953474135297</v>
      </c>
      <c r="P24" s="5"/>
      <c r="Q24" t="s">
        <v>25</v>
      </c>
      <c r="R24"/>
      <c r="S24"/>
      <c r="T24"/>
    </row>
    <row r="25" spans="1:36" x14ac:dyDescent="0.25">
      <c r="A25" t="s">
        <v>87</v>
      </c>
      <c r="B25" t="s">
        <v>94</v>
      </c>
      <c r="C25" t="s">
        <v>95</v>
      </c>
      <c r="D25" s="23">
        <v>44418</v>
      </c>
      <c r="E25" s="13">
        <v>265000</v>
      </c>
      <c r="F25" t="s">
        <v>26</v>
      </c>
      <c r="G25" t="s">
        <v>23</v>
      </c>
      <c r="H25" s="13">
        <v>265000</v>
      </c>
      <c r="I25" s="13">
        <v>33300</v>
      </c>
      <c r="J25" s="18">
        <v>0.12566037735849056</v>
      </c>
      <c r="K25" s="13">
        <v>152438</v>
      </c>
      <c r="L25" s="13">
        <v>120055</v>
      </c>
      <c r="M25" s="13">
        <v>7493</v>
      </c>
      <c r="N25" s="37">
        <v>0.34399999999999997</v>
      </c>
      <c r="O25" s="42">
        <v>8.0118708223887936</v>
      </c>
      <c r="P25" s="5"/>
      <c r="Q25" t="s">
        <v>25</v>
      </c>
      <c r="R25"/>
      <c r="S25"/>
      <c r="T25"/>
    </row>
    <row r="26" spans="1:36" ht="15.75" thickBot="1" x14ac:dyDescent="0.3">
      <c r="A26" t="s">
        <v>57</v>
      </c>
      <c r="B26" t="s">
        <v>64</v>
      </c>
      <c r="C26" t="s">
        <v>65</v>
      </c>
      <c r="D26" s="23">
        <v>44959</v>
      </c>
      <c r="E26" s="13">
        <v>165000</v>
      </c>
      <c r="F26" t="s">
        <v>26</v>
      </c>
      <c r="G26" t="s">
        <v>23</v>
      </c>
      <c r="H26" s="13">
        <v>165000</v>
      </c>
      <c r="I26" s="13">
        <v>71400</v>
      </c>
      <c r="J26" s="18">
        <v>0.43272727272727274</v>
      </c>
      <c r="K26" s="13">
        <v>102797</v>
      </c>
      <c r="L26" s="13">
        <v>70044</v>
      </c>
      <c r="M26" s="13">
        <v>7841</v>
      </c>
      <c r="N26" s="37">
        <v>0.18</v>
      </c>
      <c r="O26" s="42">
        <v>8.9332721150902969</v>
      </c>
      <c r="P26" s="5"/>
      <c r="Q26" t="s">
        <v>25</v>
      </c>
      <c r="R26"/>
      <c r="S26"/>
      <c r="T26"/>
    </row>
    <row r="27" spans="1:36" ht="15.75" thickBot="1" x14ac:dyDescent="0.3">
      <c r="A27" t="s">
        <v>57</v>
      </c>
      <c r="B27" t="s">
        <v>58</v>
      </c>
      <c r="C27" t="s">
        <v>59</v>
      </c>
      <c r="D27" s="23">
        <v>44720</v>
      </c>
      <c r="E27" s="13">
        <v>250000</v>
      </c>
      <c r="F27" t="s">
        <v>26</v>
      </c>
      <c r="G27" t="s">
        <v>23</v>
      </c>
      <c r="H27" s="13">
        <v>250000</v>
      </c>
      <c r="I27" s="13">
        <v>95500</v>
      </c>
      <c r="J27" s="18">
        <v>0.38200000000000001</v>
      </c>
      <c r="K27" s="13">
        <v>207778</v>
      </c>
      <c r="L27" s="13">
        <v>57222</v>
      </c>
      <c r="M27" s="13">
        <v>15000</v>
      </c>
      <c r="N27" s="37">
        <v>0.13800000000000001</v>
      </c>
      <c r="O27" s="42">
        <v>9.5191040843214747</v>
      </c>
      <c r="P27" s="5"/>
      <c r="Q27" t="s">
        <v>25</v>
      </c>
      <c r="R27"/>
      <c r="S27"/>
      <c r="T27"/>
    </row>
    <row r="28" spans="1:36" ht="15.75" thickTop="1" x14ac:dyDescent="0.25">
      <c r="A28" s="6"/>
      <c r="B28" s="6"/>
      <c r="C28" s="6"/>
      <c r="D28" s="24" t="s">
        <v>50</v>
      </c>
      <c r="E28" s="14">
        <f>+SUM(E18:E27)</f>
        <v>1860000</v>
      </c>
      <c r="F28" s="6"/>
      <c r="G28" s="6"/>
      <c r="H28" s="14">
        <f>+SUM(H18:H27)</f>
        <v>1860000</v>
      </c>
      <c r="I28" s="14">
        <f>+SUM(I18:I27)</f>
        <v>613200</v>
      </c>
      <c r="J28" s="19"/>
      <c r="K28" s="14">
        <f>+SUM(K18:K27)</f>
        <v>1604086</v>
      </c>
      <c r="L28" s="14">
        <f>+SUM(L18:L27)</f>
        <v>413319</v>
      </c>
      <c r="M28" s="14">
        <f>+SUM(M18:M27)</f>
        <v>157405</v>
      </c>
      <c r="N28" s="38">
        <f>+SUM(N18:N27)</f>
        <v>2.601</v>
      </c>
      <c r="O28" s="43"/>
      <c r="P28" s="7"/>
      <c r="Q28" s="6"/>
      <c r="R28"/>
      <c r="S28"/>
      <c r="T28"/>
    </row>
    <row r="29" spans="1:36" x14ac:dyDescent="0.25">
      <c r="A29" s="8"/>
      <c r="B29" s="8"/>
      <c r="C29" s="8"/>
      <c r="D29" s="25"/>
      <c r="E29" s="15"/>
      <c r="F29" s="8"/>
      <c r="G29" s="8"/>
      <c r="H29" s="15"/>
      <c r="I29" s="15" t="s">
        <v>51</v>
      </c>
      <c r="J29" s="20">
        <f>I28/H28*100</f>
        <v>32.967741935483872</v>
      </c>
      <c r="K29" s="15"/>
      <c r="L29" s="15"/>
      <c r="M29" s="15" t="s">
        <v>52</v>
      </c>
      <c r="N29" s="44"/>
      <c r="O29" s="9"/>
      <c r="P29" s="8"/>
      <c r="Q29"/>
      <c r="R29"/>
      <c r="S29"/>
      <c r="T29"/>
    </row>
    <row r="30" spans="1:36" x14ac:dyDescent="0.25">
      <c r="A30" s="10"/>
      <c r="B30" s="10"/>
      <c r="C30" s="10"/>
      <c r="D30" s="26"/>
      <c r="E30" s="16"/>
      <c r="F30" s="10"/>
      <c r="G30" s="10"/>
      <c r="H30" s="16"/>
      <c r="I30" s="16" t="s">
        <v>53</v>
      </c>
      <c r="J30" s="21">
        <f>STDEV(J18:J27)</f>
        <v>24.89954249764719</v>
      </c>
      <c r="K30" s="16"/>
      <c r="L30" s="16"/>
      <c r="M30" s="16" t="s">
        <v>56</v>
      </c>
      <c r="N30" s="45">
        <f>L28/N28/43560</f>
        <v>3.6480194627410736</v>
      </c>
      <c r="O30" s="11"/>
      <c r="P30" s="10"/>
      <c r="Q30"/>
      <c r="R30"/>
      <c r="S30"/>
      <c r="T30"/>
    </row>
    <row r="31" spans="1:36" x14ac:dyDescent="0.25">
      <c r="H31" s="49" t="s">
        <v>123</v>
      </c>
      <c r="I31" s="50"/>
    </row>
  </sheetData>
  <sortState ref="A2:AJ33">
    <sortCondition ref="O2:O33"/>
  </sortState>
  <conditionalFormatting sqref="A18:Q27 A5:Q7">
    <cfRule type="expression" dxfId="7" priority="15" stopIfTrue="1">
      <formula>MOD(ROW(),4)&gt;1</formula>
    </cfRule>
    <cfRule type="expression" dxfId="6" priority="16" stopIfTrue="1">
      <formula>MOD(ROW(),4)&lt;2</formula>
    </cfRule>
  </conditionalFormatting>
  <conditionalFormatting sqref="B4:Q4">
    <cfRule type="expression" dxfId="5" priority="7" stopIfTrue="1">
      <formula>MOD(ROW(),4)&gt;1</formula>
    </cfRule>
    <cfRule type="expression" dxfId="4" priority="8" stopIfTrue="1">
      <formula>MOD(ROW(),4)&lt;2</formula>
    </cfRule>
  </conditionalFormatting>
  <conditionalFormatting sqref="A4">
    <cfRule type="expression" dxfId="3" priority="5" stopIfTrue="1">
      <formula>MOD(ROW(),4)&gt;1</formula>
    </cfRule>
    <cfRule type="expression" dxfId="2" priority="6" stopIfTrue="1">
      <formula>MOD(ROW(),4)&lt;2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opLeftCell="C1" workbookViewId="0">
      <selection activeCell="H9" sqref="H9"/>
    </sheetView>
  </sheetViews>
  <sheetFormatPr defaultRowHeight="15" x14ac:dyDescent="0.25"/>
  <cols>
    <col min="1" max="1" width="16.85546875" bestFit="1" customWidth="1"/>
    <col min="2" max="2" width="18.7109375" bestFit="1" customWidth="1"/>
    <col min="3" max="3" width="16.7109375" style="23" customWidth="1"/>
    <col min="4" max="4" width="17.7109375" style="13" customWidth="1"/>
    <col min="5" max="5" width="11.85546875" bestFit="1" customWidth="1"/>
    <col min="6" max="6" width="5.5703125" bestFit="1" customWidth="1"/>
    <col min="7" max="8" width="17.7109375" style="13" customWidth="1"/>
    <col min="9" max="9" width="18.7109375" style="18" customWidth="1"/>
    <col min="10" max="10" width="17.7109375" style="13" customWidth="1"/>
    <col min="11" max="11" width="18.7109375" style="13" customWidth="1"/>
    <col min="12" max="12" width="20.7109375" style="13" customWidth="1"/>
    <col min="13" max="13" width="17.7109375" style="28" customWidth="1"/>
    <col min="14" max="14" width="16.7109375" style="37" customWidth="1"/>
    <col min="15" max="15" width="15.7109375" style="13" customWidth="1"/>
    <col min="16" max="16" width="17.7109375" style="13" customWidth="1"/>
    <col min="17" max="17" width="17.7109375" style="42" customWidth="1"/>
    <col min="18" max="18" width="20.7109375" style="4" customWidth="1"/>
    <col min="19" max="19" width="15.7109375" customWidth="1"/>
  </cols>
  <sheetData>
    <row r="1" spans="1:36" x14ac:dyDescent="0.25">
      <c r="A1" s="1" t="s">
        <v>117</v>
      </c>
      <c r="B1" s="1" t="s">
        <v>0</v>
      </c>
      <c r="C1" s="1" t="s">
        <v>1</v>
      </c>
      <c r="D1" s="22" t="s">
        <v>2</v>
      </c>
      <c r="E1" s="12" t="s">
        <v>3</v>
      </c>
      <c r="F1" s="1" t="s">
        <v>4</v>
      </c>
      <c r="G1" s="1" t="s">
        <v>5</v>
      </c>
      <c r="H1" s="12" t="s">
        <v>6</v>
      </c>
      <c r="I1" s="12" t="s">
        <v>7</v>
      </c>
      <c r="J1" s="17" t="s">
        <v>8</v>
      </c>
      <c r="K1" s="12" t="s">
        <v>9</v>
      </c>
      <c r="L1" s="12" t="s">
        <v>10</v>
      </c>
      <c r="M1" s="12" t="s">
        <v>11</v>
      </c>
      <c r="N1" s="36" t="s">
        <v>14</v>
      </c>
      <c r="O1" s="41" t="s">
        <v>17</v>
      </c>
      <c r="P1" s="3" t="s">
        <v>18</v>
      </c>
      <c r="Q1" s="1" t="s">
        <v>19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5">
      <c r="A2" t="s">
        <v>87</v>
      </c>
      <c r="B2" t="s">
        <v>109</v>
      </c>
      <c r="C2" t="s">
        <v>110</v>
      </c>
      <c r="D2" s="23">
        <v>44916</v>
      </c>
      <c r="E2" s="13">
        <v>2200000</v>
      </c>
      <c r="F2" t="s">
        <v>26</v>
      </c>
      <c r="G2" t="s">
        <v>23</v>
      </c>
      <c r="H2" s="13">
        <v>2200000</v>
      </c>
      <c r="I2" s="13">
        <v>516300</v>
      </c>
      <c r="J2" s="18">
        <v>0.23468181818181819</v>
      </c>
      <c r="K2" s="13">
        <v>1421516</v>
      </c>
      <c r="L2" s="13">
        <v>830397</v>
      </c>
      <c r="M2" s="13">
        <v>51913</v>
      </c>
      <c r="N2" s="37">
        <v>4.7670000000000003</v>
      </c>
      <c r="O2" s="42">
        <v>3.999012379068446</v>
      </c>
      <c r="P2" s="5"/>
      <c r="Q2" t="s">
        <v>118</v>
      </c>
      <c r="R2"/>
    </row>
    <row r="3" spans="1:36" x14ac:dyDescent="0.25">
      <c r="A3" t="s">
        <v>87</v>
      </c>
      <c r="B3" t="s">
        <v>113</v>
      </c>
      <c r="C3" t="s">
        <v>114</v>
      </c>
      <c r="D3" s="23">
        <v>44343</v>
      </c>
      <c r="E3" s="13">
        <v>300000</v>
      </c>
      <c r="F3" t="s">
        <v>26</v>
      </c>
      <c r="G3" t="s">
        <v>23</v>
      </c>
      <c r="H3" s="13">
        <v>300000</v>
      </c>
      <c r="I3" s="13">
        <v>107100</v>
      </c>
      <c r="J3" s="18">
        <v>0.35699999999999998</v>
      </c>
      <c r="K3" s="13">
        <v>193728</v>
      </c>
      <c r="L3" s="13">
        <v>111957</v>
      </c>
      <c r="M3" s="13">
        <v>5685</v>
      </c>
      <c r="N3" s="37">
        <v>0.52200000000000002</v>
      </c>
      <c r="O3" s="42">
        <v>4.9237146807679721</v>
      </c>
      <c r="P3" s="5"/>
      <c r="Q3" t="s">
        <v>118</v>
      </c>
      <c r="R3"/>
    </row>
    <row r="4" spans="1:36" ht="15.75" thickBot="1" x14ac:dyDescent="0.3">
      <c r="A4" t="s">
        <v>104</v>
      </c>
      <c r="B4" t="s">
        <v>115</v>
      </c>
      <c r="C4" t="s">
        <v>116</v>
      </c>
      <c r="D4" s="23">
        <v>44532</v>
      </c>
      <c r="E4" s="13">
        <v>362500</v>
      </c>
      <c r="F4" t="s">
        <v>26</v>
      </c>
      <c r="G4" t="s">
        <v>23</v>
      </c>
      <c r="H4" s="13">
        <v>362500</v>
      </c>
      <c r="I4" s="13">
        <v>51700</v>
      </c>
      <c r="J4" s="18">
        <v>0.14262068965517241</v>
      </c>
      <c r="K4" s="13">
        <v>139212</v>
      </c>
      <c r="L4" s="13">
        <v>255087</v>
      </c>
      <c r="M4" s="13">
        <v>31799</v>
      </c>
      <c r="N4" s="37">
        <v>0.73</v>
      </c>
      <c r="O4" s="42">
        <v>8.0219064870372474</v>
      </c>
      <c r="P4" s="5"/>
      <c r="Q4" t="s">
        <v>118</v>
      </c>
      <c r="R4" s="47"/>
      <c r="S4" s="47"/>
      <c r="T4" s="47"/>
      <c r="U4" s="47"/>
    </row>
    <row r="5" spans="1:36" ht="15.75" thickTop="1" x14ac:dyDescent="0.25">
      <c r="A5" s="6"/>
      <c r="B5" s="6"/>
      <c r="C5" s="6"/>
      <c r="D5" s="24" t="s">
        <v>50</v>
      </c>
      <c r="E5" s="14">
        <f>+SUM(E2:E4)</f>
        <v>2862500</v>
      </c>
      <c r="F5" s="6"/>
      <c r="G5" s="6"/>
      <c r="H5" s="14">
        <f>+SUM(H2:H4)</f>
        <v>2862500</v>
      </c>
      <c r="I5" s="14">
        <f>+SUM(I2:I4)</f>
        <v>675100</v>
      </c>
      <c r="J5" s="19"/>
      <c r="K5" s="14">
        <f>+SUM(K2:K4)</f>
        <v>1754456</v>
      </c>
      <c r="L5" s="14">
        <f>+SUM(L2:L4)</f>
        <v>1197441</v>
      </c>
      <c r="M5" s="14">
        <f>+SUM(M2:M4)</f>
        <v>89397</v>
      </c>
      <c r="N5" s="38">
        <f>+SUM(N2:N4)</f>
        <v>6.0190000000000001</v>
      </c>
      <c r="O5" s="43"/>
      <c r="P5" s="7"/>
      <c r="Q5" s="6"/>
      <c r="R5" s="47"/>
      <c r="S5" s="47"/>
      <c r="T5" s="47"/>
      <c r="U5" s="47"/>
    </row>
    <row r="6" spans="1:36" x14ac:dyDescent="0.25">
      <c r="A6" s="8"/>
      <c r="B6" s="8"/>
      <c r="C6" s="8"/>
      <c r="D6" s="25"/>
      <c r="E6" s="15"/>
      <c r="F6" s="8"/>
      <c r="G6" s="8"/>
      <c r="H6" s="15"/>
      <c r="I6" s="15" t="s">
        <v>51</v>
      </c>
      <c r="J6" s="20">
        <f>I5/H5*100</f>
        <v>23.584279475982534</v>
      </c>
      <c r="K6" s="15"/>
      <c r="L6" s="15"/>
      <c r="M6" s="15"/>
      <c r="N6" s="39"/>
      <c r="O6" s="39"/>
      <c r="P6" s="15" t="s">
        <v>52</v>
      </c>
      <c r="Q6" s="44"/>
      <c r="R6" s="9"/>
      <c r="S6" s="8"/>
      <c r="T6" s="47"/>
      <c r="U6" s="47"/>
    </row>
    <row r="7" spans="1:36" x14ac:dyDescent="0.25">
      <c r="A7" s="10"/>
      <c r="B7" s="10"/>
      <c r="C7" s="10"/>
      <c r="D7" s="26"/>
      <c r="E7" s="16"/>
      <c r="F7" s="10"/>
      <c r="G7" s="10"/>
      <c r="H7" s="16"/>
      <c r="I7" s="16" t="s">
        <v>53</v>
      </c>
      <c r="J7" s="21">
        <f>STDEV(J2:J4)</f>
        <v>0.10754493455669997</v>
      </c>
      <c r="K7" s="16"/>
      <c r="L7" s="16"/>
      <c r="M7" s="16"/>
      <c r="N7" s="40"/>
      <c r="O7" s="40"/>
      <c r="P7" s="16" t="s">
        <v>56</v>
      </c>
      <c r="Q7" s="45">
        <f>L5/N5/43560</f>
        <v>4.5671146054024518</v>
      </c>
      <c r="R7" s="9"/>
      <c r="S7" s="8"/>
      <c r="T7" s="47"/>
      <c r="U7" s="47"/>
    </row>
    <row r="8" spans="1:36" x14ac:dyDescent="0.25">
      <c r="H8" s="49" t="s">
        <v>122</v>
      </c>
      <c r="I8" s="50"/>
      <c r="J8" s="49"/>
      <c r="R8" s="48"/>
      <c r="S8" s="47"/>
      <c r="T8" s="47"/>
      <c r="U8" s="47"/>
    </row>
    <row r="9" spans="1:36" x14ac:dyDescent="0.25">
      <c r="R9" s="48"/>
      <c r="S9" s="47"/>
      <c r="T9" s="47"/>
      <c r="U9" s="47"/>
    </row>
    <row r="10" spans="1:36" x14ac:dyDescent="0.25">
      <c r="R10" s="48"/>
      <c r="S10" s="47"/>
      <c r="T10" s="47"/>
      <c r="U10" s="47"/>
    </row>
    <row r="11" spans="1:36" x14ac:dyDescent="0.25">
      <c r="R11" s="48"/>
      <c r="S11" s="47"/>
      <c r="T11" s="47"/>
      <c r="U11" s="47"/>
    </row>
    <row r="13" spans="1:36" x14ac:dyDescent="0.25">
      <c r="N13" s="32"/>
      <c r="O13" s="32"/>
      <c r="P13" s="32"/>
      <c r="Q13" s="37"/>
      <c r="R13" s="37"/>
      <c r="S13" s="13"/>
      <c r="T13" s="42"/>
      <c r="U13" s="4"/>
    </row>
    <row r="14" spans="1:36" x14ac:dyDescent="0.25">
      <c r="N14" s="32"/>
      <c r="O14" s="32"/>
      <c r="P14" s="32"/>
      <c r="Q14" s="37"/>
      <c r="R14" s="37"/>
      <c r="S14" s="13"/>
      <c r="T14" s="42"/>
      <c r="U14" s="4"/>
    </row>
    <row r="15" spans="1:36" x14ac:dyDescent="0.25">
      <c r="N15" s="32"/>
      <c r="O15" s="32"/>
      <c r="P15" s="32"/>
      <c r="Q15" s="37"/>
      <c r="R15" s="37"/>
      <c r="S15" s="13"/>
      <c r="T15" s="42"/>
      <c r="U15" s="4"/>
    </row>
    <row r="16" spans="1:36" x14ac:dyDescent="0.25">
      <c r="N16" s="32"/>
      <c r="O16" s="32"/>
      <c r="P16" s="32"/>
      <c r="Q16" s="37"/>
      <c r="R16" s="37"/>
      <c r="S16" s="13"/>
      <c r="T16" s="42"/>
      <c r="U16" s="4"/>
    </row>
  </sheetData>
  <conditionalFormatting sqref="A2:Q4">
    <cfRule type="expression" dxfId="1" priority="7" stopIfTrue="1">
      <formula>MOD(ROW(),4)&gt;1</formula>
    </cfRule>
    <cfRule type="expression" dxfId="0" priority="8" stopIfTrue="1">
      <formula>MOD(ROW(),4)&lt;2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Land Analysis</vt:lpstr>
      <vt:lpstr>Commercial</vt:lpstr>
      <vt:lpstr>Industrial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Powers</dc:creator>
  <cp:lastModifiedBy>Aaron Powers</cp:lastModifiedBy>
  <dcterms:created xsi:type="dcterms:W3CDTF">2024-01-23T17:16:46Z</dcterms:created>
  <dcterms:modified xsi:type="dcterms:W3CDTF">2024-01-30T18:42:50Z</dcterms:modified>
</cp:coreProperties>
</file>