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wers\Desktop\ECF\2025\Comm-Ind\"/>
    </mc:Choice>
  </mc:AlternateContent>
  <bookViews>
    <workbookView xWindow="0" yWindow="0" windowWidth="28800" windowHeight="11715" activeTab="2"/>
  </bookViews>
  <sheets>
    <sheet name="Commercial" sheetId="1" r:id="rId1"/>
    <sheet name="Market Rent" sheetId="4" r:id="rId2"/>
    <sheet name="Industrial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 l="1"/>
  <c r="J10" i="2"/>
  <c r="R9" i="2"/>
  <c r="Q8" i="2"/>
  <c r="N8" i="2"/>
  <c r="O9" i="2" s="1"/>
  <c r="M8" i="2"/>
  <c r="K8" i="2"/>
  <c r="I8" i="2"/>
  <c r="J9" i="2" s="1"/>
  <c r="H8" i="2"/>
  <c r="E8" i="2"/>
  <c r="S7" i="2"/>
  <c r="S6" i="2"/>
  <c r="S5" i="2"/>
  <c r="S4" i="2"/>
  <c r="S3" i="2"/>
  <c r="R10" i="2" s="1"/>
  <c r="T10" i="2" s="1"/>
  <c r="L70" i="1"/>
  <c r="P68" i="1"/>
  <c r="M68" i="1"/>
  <c r="K68" i="1"/>
  <c r="L69" i="1" s="1"/>
  <c r="J68" i="1"/>
  <c r="E68" i="1"/>
  <c r="O67" i="1"/>
  <c r="Q67" i="1" s="1"/>
  <c r="U67" i="1" s="1"/>
  <c r="L67" i="1"/>
  <c r="G67" i="1"/>
  <c r="O66" i="1"/>
  <c r="Q66" i="1" s="1"/>
  <c r="L66" i="1"/>
  <c r="G66" i="1"/>
  <c r="G68" i="1" s="1"/>
  <c r="J61" i="1"/>
  <c r="N59" i="1"/>
  <c r="K59" i="1"/>
  <c r="I59" i="1"/>
  <c r="J60" i="1" s="1"/>
  <c r="H59" i="1"/>
  <c r="E59" i="1"/>
  <c r="S57" i="1"/>
  <c r="S56" i="1"/>
  <c r="S55" i="1"/>
  <c r="S54" i="1"/>
  <c r="S53" i="1"/>
  <c r="S52" i="1"/>
  <c r="M51" i="1"/>
  <c r="Q51" i="1" s="1"/>
  <c r="J51" i="1"/>
  <c r="S50" i="1"/>
  <c r="O50" i="1"/>
  <c r="M50" i="1"/>
  <c r="M59" i="1" s="1"/>
  <c r="O60" i="1" s="1"/>
  <c r="J50" i="1"/>
  <c r="S49" i="1"/>
  <c r="R61" i="1" s="1"/>
  <c r="O39" i="1"/>
  <c r="N38" i="1"/>
  <c r="M38" i="1"/>
  <c r="K38" i="1"/>
  <c r="I38" i="1"/>
  <c r="J39" i="1" s="1"/>
  <c r="H38" i="1"/>
  <c r="E38" i="1"/>
  <c r="S37" i="1"/>
  <c r="Q36" i="1"/>
  <c r="Q38" i="1" s="1"/>
  <c r="O36" i="1"/>
  <c r="R39" i="1" s="1"/>
  <c r="M36" i="1"/>
  <c r="J36" i="1"/>
  <c r="J40" i="1" s="1"/>
  <c r="J26" i="1"/>
  <c r="N24" i="1"/>
  <c r="K24" i="1"/>
  <c r="I24" i="1"/>
  <c r="J25" i="1" s="1"/>
  <c r="H24" i="1"/>
  <c r="E24" i="1"/>
  <c r="S23" i="1"/>
  <c r="O23" i="1"/>
  <c r="M23" i="1"/>
  <c r="Q23" i="1" s="1"/>
  <c r="J23" i="1"/>
  <c r="S22" i="1"/>
  <c r="S21" i="1"/>
  <c r="O21" i="1"/>
  <c r="M21" i="1"/>
  <c r="Q21" i="1" s="1"/>
  <c r="J21" i="1"/>
  <c r="Q20" i="1"/>
  <c r="Q24" i="1" s="1"/>
  <c r="M20" i="1"/>
  <c r="M24" i="1" s="1"/>
  <c r="O25" i="1" s="1"/>
  <c r="S9" i="1" s="1"/>
  <c r="J20" i="1"/>
  <c r="R13" i="1"/>
  <c r="N11" i="1"/>
  <c r="K11" i="1"/>
  <c r="I11" i="1"/>
  <c r="J12" i="1" s="1"/>
  <c r="H11" i="1"/>
  <c r="E11" i="1"/>
  <c r="M10" i="1"/>
  <c r="Q10" i="1" s="1"/>
  <c r="J10" i="1"/>
  <c r="S8" i="1"/>
  <c r="M7" i="1"/>
  <c r="O7" i="1" s="1"/>
  <c r="J7" i="1"/>
  <c r="J13" i="1" s="1"/>
  <c r="S6" i="1"/>
  <c r="S5" i="1"/>
  <c r="S4" i="1"/>
  <c r="S8" i="2" l="1"/>
  <c r="Q70" i="1"/>
  <c r="T69" i="1"/>
  <c r="U66" i="1"/>
  <c r="T70" i="1" s="1"/>
  <c r="O13" i="1"/>
  <c r="R12" i="1"/>
  <c r="S7" i="1"/>
  <c r="S36" i="1"/>
  <c r="R40" i="1" s="1"/>
  <c r="S66" i="1"/>
  <c r="S67" i="1"/>
  <c r="Q7" i="1"/>
  <c r="Q11" i="1" s="1"/>
  <c r="O10" i="1"/>
  <c r="S10" i="1" s="1"/>
  <c r="O51" i="1"/>
  <c r="O68" i="1"/>
  <c r="Q69" i="1" s="1"/>
  <c r="M11" i="1"/>
  <c r="O12" i="1" s="1"/>
  <c r="O40" i="1"/>
  <c r="S38" i="1" s="1"/>
  <c r="O20" i="1"/>
  <c r="Q50" i="1"/>
  <c r="Q59" i="1" s="1"/>
  <c r="S58" i="1" l="1"/>
  <c r="U68" i="1"/>
  <c r="S11" i="1"/>
  <c r="T40" i="1"/>
  <c r="R25" i="1"/>
  <c r="O26" i="1"/>
  <c r="S68" i="1"/>
  <c r="S51" i="1"/>
  <c r="O61" i="1"/>
  <c r="T13" i="1"/>
  <c r="V70" i="1"/>
  <c r="R60" i="1"/>
  <c r="S24" i="1" l="1"/>
  <c r="S20" i="1"/>
  <c r="R26" i="1" s="1"/>
  <c r="T26" i="1" s="1"/>
  <c r="S59" i="1"/>
  <c r="T61" i="1"/>
</calcChain>
</file>

<file path=xl/sharedStrings.xml><?xml version="1.0" encoding="utf-8"?>
<sst xmlns="http://schemas.openxmlformats.org/spreadsheetml/2006/main" count="774" uniqueCount="276">
  <si>
    <t>2025 Commercial ECF Analysis</t>
  </si>
  <si>
    <t>Office, Retail</t>
  </si>
  <si>
    <t>Community</t>
  </si>
  <si>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</si>
  <si>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</si>
  <si>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</si>
  <si>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</si>
  <si>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</si>
  <si>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</si>
  <si>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</si>
  <si>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</si>
  <si>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</si>
  <si>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</si>
  <si>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</si>
  <si>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</si>
  <si>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</si>
  <si>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</si>
  <si>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</si>
  <si>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</si>
  <si>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</si>
  <si>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</si>
  <si>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Use Code</t>
  </si>
  <si>
    <t>Land Value</t>
  </si>
  <si>
    <t>Other Parcels in Sale</t>
  </si>
  <si>
    <t>Land Table</t>
  </si>
  <si>
    <t>Property Class</t>
  </si>
  <si>
    <t>ECORSE</t>
  </si>
  <si>
    <t>34 007 09 0004 301</t>
  </si>
  <si>
    <t>4255 HIGH</t>
  </si>
  <si>
    <t>WD</t>
  </si>
  <si>
    <t>03-ARM'S LENGTH</t>
  </si>
  <si>
    <t>SHOP MIXED</t>
  </si>
  <si>
    <t>34 005 07 0008 000</t>
  </si>
  <si>
    <t>3931 W JEFFERSON</t>
  </si>
  <si>
    <t>SHOP NBHD</t>
  </si>
  <si>
    <t>HIGHLAND PARK</t>
  </si>
  <si>
    <t>43 008 04 0001 001</t>
  </si>
  <si>
    <t>13928 WOODWOOD</t>
  </si>
  <si>
    <t>RIVER ROUGE</t>
  </si>
  <si>
    <t>50 004 08 0138 000</t>
  </si>
  <si>
    <t>11204 W JEFFERSON</t>
  </si>
  <si>
    <t>PTA</t>
  </si>
  <si>
    <t>19-MULTI PARCEL ARM'S LENGTH</t>
  </si>
  <si>
    <t>RET</t>
  </si>
  <si>
    <t>STORE RETAIL</t>
  </si>
  <si>
    <t>50 004 08 0139 000</t>
  </si>
  <si>
    <t>COMMERCIAL</t>
  </si>
  <si>
    <t>HAMTRAMCK</t>
  </si>
  <si>
    <t>41 003 01 0011 300</t>
  </si>
  <si>
    <t>9325 JOS CAMPAU</t>
  </si>
  <si>
    <t>41 003 04 0139 000</t>
  </si>
  <si>
    <t>10015 JOS CAMPAU</t>
  </si>
  <si>
    <t>50 008 09 0004 001</t>
  </si>
  <si>
    <t>10541 W JEFFERSON</t>
  </si>
  <si>
    <t>QC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</si>
  <si>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</si>
  <si>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</si>
  <si>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</si>
  <si>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</si>
  <si>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</si>
  <si>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</si>
  <si>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</si>
  <si>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</si>
  <si>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*2025*</t>
  </si>
  <si>
    <t>Increasing from 0.53 to 0.55</t>
  </si>
  <si>
    <t>Bar, Restaurants</t>
  </si>
  <si>
    <t>50 008 09 0022 001</t>
  </si>
  <si>
    <t>10661 W JEFFERSON</t>
  </si>
  <si>
    <t>REST</t>
  </si>
  <si>
    <t>BAR</t>
  </si>
  <si>
    <t>50 004 08 0135 000</t>
  </si>
  <si>
    <t>11192 W JEFFERSON</t>
  </si>
  <si>
    <t>REST FAST</t>
  </si>
  <si>
    <t>34 005 07 0011 004</t>
  </si>
  <si>
    <t>3863 W JEFFERSON</t>
  </si>
  <si>
    <t>50 010 01 0144 000</t>
  </si>
  <si>
    <t>196 VISGER</t>
  </si>
  <si>
    <t>CD</t>
  </si>
  <si>
    <t>REST SNACK</t>
  </si>
  <si>
    <t>increasing from 0.42 to 0.45</t>
  </si>
  <si>
    <t>Gas Stations, Garages, Misc</t>
  </si>
  <si>
    <t>50 008 06 0077 002</t>
  </si>
  <si>
    <t>10550 W JEFFERSON</t>
  </si>
  <si>
    <t>GAR</t>
  </si>
  <si>
    <t>GAR GAS STATION</t>
  </si>
  <si>
    <t>34 006 03 0027 000</t>
  </si>
  <si>
    <t>4036 HIGH</t>
  </si>
  <si>
    <t>GAR SERVICE</t>
  </si>
  <si>
    <t xml:space="preserve">Not enough data to increase as much as warranted, </t>
  </si>
  <si>
    <t>increasing 0.615 to 0.65-simlar to overall Comm movements</t>
  </si>
  <si>
    <t>Multi Res-Income Approach, See Market Rents Tab</t>
  </si>
  <si>
    <t>43 018 01 0040 001</t>
  </si>
  <si>
    <t>280 RICHTON</t>
  </si>
  <si>
    <t>APARTMENTS</t>
  </si>
  <si>
    <t>43 018 02 0010 005</t>
  </si>
  <si>
    <t>50 007 11 0018 000</t>
  </si>
  <si>
    <t>34 W CICOTTE</t>
  </si>
  <si>
    <t>MUTLI</t>
  </si>
  <si>
    <t>MULTIPLE RESIDENCES</t>
  </si>
  <si>
    <t>34 005 03 0187 002</t>
  </si>
  <si>
    <t>35 KNOX</t>
  </si>
  <si>
    <t>34 007 02 0084 300</t>
  </si>
  <si>
    <t>4434 7TH</t>
  </si>
  <si>
    <t>34 012 09 0163 000</t>
  </si>
  <si>
    <t>4594 3RD</t>
  </si>
  <si>
    <t>34 013 02 0022 001</t>
  </si>
  <si>
    <t>4503 HIGH</t>
  </si>
  <si>
    <t>41 003 09 0008 000</t>
  </si>
  <si>
    <t>9740 DEQUINDRE</t>
  </si>
  <si>
    <t>41 004 01 0006 000</t>
  </si>
  <si>
    <t>2332 CARPENTER</t>
  </si>
  <si>
    <t>43 010 04 0042 002</t>
  </si>
  <si>
    <t>13004 THOMSON</t>
  </si>
  <si>
    <t>Units</t>
  </si>
  <si>
    <t>$/Unit</t>
  </si>
  <si>
    <t>Property Address</t>
  </si>
  <si>
    <t>Property Name</t>
  </si>
  <si>
    <t>PropertyType</t>
  </si>
  <si>
    <t>Secondary Type</t>
  </si>
  <si>
    <t>City</t>
  </si>
  <si>
    <t>Vacancy %</t>
  </si>
  <si>
    <t>Year Built</t>
  </si>
  <si>
    <t>Year Renovated</t>
  </si>
  <si>
    <t># of Stories</t>
  </si>
  <si>
    <t># Studios</t>
  </si>
  <si>
    <t># 1 Bd</t>
  </si>
  <si>
    <t># 2 Bd</t>
  </si>
  <si>
    <t># 3 Bd</t>
  </si>
  <si>
    <t># of Units</t>
  </si>
  <si>
    <t>Studio Eff Rent/Unit</t>
  </si>
  <si>
    <t>1-Bd Eff Rent/Unit</t>
  </si>
  <si>
    <t>2-Bd Eff Rent/Unit</t>
  </si>
  <si>
    <t>3-Bd Eff Rent/Unit</t>
  </si>
  <si>
    <t>16235 Belmont Ave</t>
  </si>
  <si>
    <t>Multi-Family</t>
  </si>
  <si>
    <t>Apartments</t>
  </si>
  <si>
    <t>Allen Park</t>
  </si>
  <si>
    <t>4475-4485 Willow Cove Blvd</t>
  </si>
  <si>
    <t>Hampton Square</t>
  </si>
  <si>
    <t>11331 Old Goddard Rd</t>
  </si>
  <si>
    <t>Old Goddard Apartments</t>
  </si>
  <si>
    <t>11415 Old Goddard Rd</t>
  </si>
  <si>
    <t>Huron River Allen Park</t>
  </si>
  <si>
    <t>19220-19300 Wick Rd</t>
  </si>
  <si>
    <t>Marsten Apartments</t>
  </si>
  <si>
    <t>11400 Fordline St</t>
  </si>
  <si>
    <t>Jamestown Village Apartments</t>
  </si>
  <si>
    <t>9918 Allen Pointe Dr</t>
  </si>
  <si>
    <t>Allen Pointe Apartments</t>
  </si>
  <si>
    <t>4500 Willow Cove Blvd</t>
  </si>
  <si>
    <t>The Cove at Allen Park</t>
  </si>
  <si>
    <t>2952 Alter Rd</t>
  </si>
  <si>
    <t>Detroit</t>
  </si>
  <si>
    <t>1020-1060 Alter Rd</t>
  </si>
  <si>
    <t>The Bridge</t>
  </si>
  <si>
    <t>Ecorse</t>
  </si>
  <si>
    <t>4851 High St</t>
  </si>
  <si>
    <t>Jefferson Manor</t>
  </si>
  <si>
    <t>4496 High St</t>
  </si>
  <si>
    <t>4469-4496 High St</t>
  </si>
  <si>
    <t>Parkside Apartments</t>
  </si>
  <si>
    <t>25 Le Blanc St</t>
  </si>
  <si>
    <t>Water's Edge Apartments</t>
  </si>
  <si>
    <t>266 Hyacinthe St</t>
  </si>
  <si>
    <t>Renaissance Estates of Ecorse</t>
  </si>
  <si>
    <t>3884 12th St</t>
  </si>
  <si>
    <t>Inkster</t>
  </si>
  <si>
    <t>1551 Inkster Rd</t>
  </si>
  <si>
    <t>Colonial Gardens Apartments</t>
  </si>
  <si>
    <t>29855-29865 Cherry Hill Rd</t>
  </si>
  <si>
    <t>Pine Haven</t>
  </si>
  <si>
    <t>4009 Northland Ave</t>
  </si>
  <si>
    <t>St Clements Manor</t>
  </si>
  <si>
    <t>26303 Oakland St</t>
  </si>
  <si>
    <t>Pineridge Park Apartments</t>
  </si>
  <si>
    <t>2680 Hamlin Blvd</t>
  </si>
  <si>
    <t>Hamlin Place Estates</t>
  </si>
  <si>
    <t>213 S Henry Ruff Rd</t>
  </si>
  <si>
    <t>Cherry Hill Square</t>
  </si>
  <si>
    <t>26382 Colgate Dr</t>
  </si>
  <si>
    <t>The Flats of Inkster</t>
  </si>
  <si>
    <t>209 Cherry Hill Trl</t>
  </si>
  <si>
    <t>Wade Manor</t>
  </si>
  <si>
    <t>1840 Heatherwood Dr</t>
  </si>
  <si>
    <t>Heatherwood Apartments</t>
  </si>
  <si>
    <t>29477 Cherry Hill Rd</t>
  </si>
  <si>
    <t>Cherry Hill Place</t>
  </si>
  <si>
    <t>27727 Michigan Ave</t>
  </si>
  <si>
    <t>Thompson Tower</t>
  </si>
  <si>
    <t>30005 Pine St</t>
  </si>
  <si>
    <t>LeMoyne Gardens</t>
  </si>
  <si>
    <t>167 Cherry Valley Dr</t>
  </si>
  <si>
    <t>Cherry Hill Manor Apartments</t>
  </si>
  <si>
    <t>572 Tobin Dr</t>
  </si>
  <si>
    <t>Dearborn View</t>
  </si>
  <si>
    <t>1289 Middlebelt Rd</t>
  </si>
  <si>
    <t>Middlebelt Apartments</t>
  </si>
  <si>
    <t>4450 Beech Daly Rd</t>
  </si>
  <si>
    <t>Lincoln Park</t>
  </si>
  <si>
    <t>1738 McLain Ave</t>
  </si>
  <si>
    <t>McLain Apartments</t>
  </si>
  <si>
    <t>1491 Ford Blvd</t>
  </si>
  <si>
    <t>1020 Goddard Rd</t>
  </si>
  <si>
    <t>Bella Vista Apartments</t>
  </si>
  <si>
    <t>1354-1374 Goddard</t>
  </si>
  <si>
    <t>1746 Goddard Rd</t>
  </si>
  <si>
    <t>2073-2127 Philomene Blvd</t>
  </si>
  <si>
    <t>Balfour Apartments</t>
  </si>
  <si>
    <t>1750 Saint Johns Blvd</t>
  </si>
  <si>
    <t>Park Place Apartments</t>
  </si>
  <si>
    <t>1356 Electric Ave</t>
  </si>
  <si>
    <t>Lincoln Park Tower</t>
  </si>
  <si>
    <t>1000-1026 Montie Rd</t>
  </si>
  <si>
    <t>Montie</t>
  </si>
  <si>
    <t>1730 Goddard Rd</t>
  </si>
  <si>
    <t>4201-4207 Ferris Ave</t>
  </si>
  <si>
    <t>Parkview Manor</t>
  </si>
  <si>
    <t>800-820 Montie Rd</t>
  </si>
  <si>
    <t>Montie Park Apartments</t>
  </si>
  <si>
    <t>2202-2258 Moore Rd</t>
  </si>
  <si>
    <t>London Moore Apartments</t>
  </si>
  <si>
    <t>1429 Saint Johns Blvd</t>
  </si>
  <si>
    <t>St Johns Apartments</t>
  </si>
  <si>
    <t>1270 Electric Ave</t>
  </si>
  <si>
    <t>The Kiwanian</t>
  </si>
  <si>
    <t>600 Harrison Blvd</t>
  </si>
  <si>
    <t>Lincoln Village Apartments</t>
  </si>
  <si>
    <t>1050 Goddard Rd</t>
  </si>
  <si>
    <t>Woodcreek Manor Apartments</t>
  </si>
  <si>
    <t>1369 Fort St</t>
  </si>
  <si>
    <t>The Park Apartments</t>
  </si>
  <si>
    <t>930 Goddard Rd</t>
  </si>
  <si>
    <t>Indian Village Apartments</t>
  </si>
  <si>
    <t>1201 Fort St</t>
  </si>
  <si>
    <t>Park Plaza Apartments</t>
  </si>
  <si>
    <t>1213-1233 Electric Ave</t>
  </si>
  <si>
    <t>24920-24930 Outer Dr</t>
  </si>
  <si>
    <t>2406 Fort Park Blvd</t>
  </si>
  <si>
    <t>2183 Howard St</t>
  </si>
  <si>
    <t>Howard Apartments</t>
  </si>
  <si>
    <t>Melvindale</t>
  </si>
  <si>
    <t>4415 Oakwood Blvd</t>
  </si>
  <si>
    <t>Oakwood Flats</t>
  </si>
  <si>
    <t>17225 Raupp St</t>
  </si>
  <si>
    <t>Raupp Street Apartments</t>
  </si>
  <si>
    <t>17271 Raupp St</t>
  </si>
  <si>
    <t>Perry Square</t>
  </si>
  <si>
    <t>17790 Palmer St</t>
  </si>
  <si>
    <t>17790 Palmer ST</t>
  </si>
  <si>
    <t>19615 Allen Rd</t>
  </si>
  <si>
    <t>Morgan Manor</t>
  </si>
  <si>
    <t>17250 Raupp St</t>
  </si>
  <si>
    <t>Melvindale Square</t>
  </si>
  <si>
    <t>23935 W Outer Dr</t>
  </si>
  <si>
    <t>Outer Drive Manor Apartments</t>
  </si>
  <si>
    <t>30 Gale Blvd</t>
  </si>
  <si>
    <t>Gale Gardens</t>
  </si>
  <si>
    <t>18925 Prospect St</t>
  </si>
  <si>
    <t>24199 Outer Dr</t>
  </si>
  <si>
    <t>17346-17364 Eddon St</t>
  </si>
  <si>
    <t>Redford</t>
  </si>
  <si>
    <t>27000 Joy Rd</t>
  </si>
  <si>
    <t>Redford Manor Apartments</t>
  </si>
  <si>
    <t>24715 5 Mile Rd</t>
  </si>
  <si>
    <t>Rouge Creek Apartments</t>
  </si>
  <si>
    <t>24200 Cathedral</t>
  </si>
  <si>
    <t>Coventry Place I and II Apartments</t>
  </si>
  <si>
    <t>River Rouge</t>
  </si>
  <si>
    <t>77 E Great Lakes St</t>
  </si>
  <si>
    <t>Rouge Manor</t>
  </si>
  <si>
    <t>Studio</t>
  </si>
  <si>
    <t>1-Bd</t>
  </si>
  <si>
    <t>2-Bd</t>
  </si>
  <si>
    <t>3-Bd</t>
  </si>
  <si>
    <t>2025 Industrial ECF Analysis</t>
  </si>
  <si>
    <t>Increasing from 0.60 to .605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</si>
</sst>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mm/dd/yy"/>
    <numFmt numFmtId="165" formatCode="#0.00_);[Red]\(#0.00\)"/>
    <numFmt numFmtId="166" formatCode="#0.000_);[Red]\(#0.000\)"/>
    <numFmt numFmtId="167" formatCode="&quot;$&quot;#0.00_);[Red]\(&quot;$&quot;#0.00\)"/>
    <numFmt numFmtId="168" formatCode="#0.0000_);[Red]\(#0.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164" fontId="0" fillId="0" borderId="0" xfId="0" applyNumberFormat="1"/>
    <xf numFmtId="6" fontId="0" fillId="0" borderId="0" xfId="0" applyNumberFormat="1"/>
    <xf numFmtId="165" fontId="0" fillId="0" borderId="0" xfId="0" applyNumberFormat="1"/>
    <xf numFmtId="166" fontId="0" fillId="0" borderId="0" xfId="0" applyNumberFormat="1"/>
    <xf numFmtId="38" fontId="0" fillId="0" borderId="0" xfId="0" applyNumberFormat="1"/>
    <xf numFmtId="167" fontId="0" fillId="0" borderId="0" xfId="0" applyNumberFormat="1"/>
    <xf numFmtId="49" fontId="0" fillId="0" borderId="0" xfId="0" applyNumberFormat="1" applyAlignment="1">
      <alignment horizontal="right"/>
    </xf>
    <xf numFmtId="168" fontId="0" fillId="0" borderId="0" xfId="0" applyNumberFormat="1"/>
    <xf numFmtId="0" fontId="2" fillId="0" borderId="0" xfId="0" applyFo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6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38" fontId="4" fillId="2" borderId="0" xfId="0" applyNumberFormat="1" applyFont="1" applyFill="1" applyAlignment="1">
      <alignment horizontal="center"/>
    </xf>
    <xf numFmtId="167" fontId="4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right"/>
    </xf>
    <xf numFmtId="168" fontId="4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9" fontId="0" fillId="0" borderId="0" xfId="0" quotePrefix="1" applyNumberFormat="1" applyAlignment="1">
      <alignment horizontal="right"/>
    </xf>
    <xf numFmtId="0" fontId="5" fillId="3" borderId="1" xfId="0" applyFont="1" applyFill="1" applyBorder="1"/>
    <xf numFmtId="164" fontId="5" fillId="3" borderId="1" xfId="0" applyNumberFormat="1" applyFont="1" applyFill="1" applyBorder="1"/>
    <xf numFmtId="6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  <xf numFmtId="38" fontId="5" fillId="3" borderId="1" xfId="0" applyNumberFormat="1" applyFont="1" applyFill="1" applyBorder="1"/>
    <xf numFmtId="167" fontId="5" fillId="3" borderId="1" xfId="0" applyNumberFormat="1" applyFont="1" applyFill="1" applyBorder="1"/>
    <xf numFmtId="49" fontId="5" fillId="3" borderId="1" xfId="0" applyNumberFormat="1" applyFont="1" applyFill="1" applyBorder="1" applyAlignment="1">
      <alignment horizontal="right"/>
    </xf>
    <xf numFmtId="168" fontId="5" fillId="3" borderId="1" xfId="0" applyNumberFormat="1" applyFont="1" applyFill="1" applyBorder="1"/>
    <xf numFmtId="0" fontId="5" fillId="3" borderId="0" xfId="0" applyFont="1" applyFill="1" applyBorder="1"/>
    <xf numFmtId="164" fontId="5" fillId="3" borderId="0" xfId="0" applyNumberFormat="1" applyFont="1" applyFill="1" applyBorder="1"/>
    <xf numFmtId="6" fontId="5" fillId="3" borderId="0" xfId="0" applyNumberFormat="1" applyFont="1" applyFill="1" applyBorder="1"/>
    <xf numFmtId="165" fontId="5" fillId="3" borderId="0" xfId="0" applyNumberFormat="1" applyFont="1" applyFill="1" applyBorder="1"/>
    <xf numFmtId="166" fontId="5" fillId="3" borderId="0" xfId="0" applyNumberFormat="1" applyFont="1" applyFill="1" applyBorder="1"/>
    <xf numFmtId="38" fontId="5" fillId="3" borderId="0" xfId="0" applyNumberFormat="1" applyFont="1" applyFill="1" applyBorder="1"/>
    <xf numFmtId="167" fontId="5" fillId="3" borderId="0" xfId="0" applyNumberFormat="1" applyFont="1" applyFill="1" applyBorder="1"/>
    <xf numFmtId="49" fontId="5" fillId="3" borderId="0" xfId="0" applyNumberFormat="1" applyFont="1" applyFill="1" applyBorder="1" applyAlignment="1">
      <alignment horizontal="right"/>
    </xf>
    <xf numFmtId="168" fontId="5" fillId="3" borderId="0" xfId="0" applyNumberFormat="1" applyFont="1" applyFill="1" applyBorder="1"/>
    <xf numFmtId="0" fontId="5" fillId="3" borderId="2" xfId="0" applyFont="1" applyFill="1" applyBorder="1"/>
    <xf numFmtId="164" fontId="5" fillId="3" borderId="2" xfId="0" applyNumberFormat="1" applyFont="1" applyFill="1" applyBorder="1"/>
    <xf numFmtId="6" fontId="5" fillId="3" borderId="2" xfId="0" applyNumberFormat="1" applyFont="1" applyFill="1" applyBorder="1"/>
    <xf numFmtId="165" fontId="5" fillId="3" borderId="2" xfId="0" applyNumberFormat="1" applyFont="1" applyFill="1" applyBorder="1"/>
    <xf numFmtId="166" fontId="5" fillId="3" borderId="2" xfId="0" applyNumberFormat="1" applyFont="1" applyFill="1" applyBorder="1"/>
    <xf numFmtId="38" fontId="5" fillId="3" borderId="2" xfId="0" applyNumberFormat="1" applyFont="1" applyFill="1" applyBorder="1"/>
    <xf numFmtId="167" fontId="5" fillId="3" borderId="2" xfId="0" applyNumberFormat="1" applyFont="1" applyFill="1" applyBorder="1"/>
    <xf numFmtId="168" fontId="5" fillId="3" borderId="2" xfId="0" applyNumberFormat="1" applyFont="1" applyFill="1" applyBorder="1" applyAlignment="1">
      <alignment horizontal="right"/>
    </xf>
    <xf numFmtId="168" fontId="5" fillId="3" borderId="2" xfId="0" applyNumberFormat="1" applyFont="1" applyFill="1" applyBorder="1"/>
    <xf numFmtId="6" fontId="2" fillId="4" borderId="3" xfId="0" applyNumberFormat="1" applyFont="1" applyFill="1" applyBorder="1"/>
    <xf numFmtId="6" fontId="2" fillId="4" borderId="4" xfId="0" applyNumberFormat="1" applyFont="1" applyFill="1" applyBorder="1"/>
    <xf numFmtId="6" fontId="2" fillId="4" borderId="5" xfId="0" applyNumberFormat="1" applyFont="1" applyFill="1" applyBorder="1"/>
    <xf numFmtId="6" fontId="2" fillId="4" borderId="6" xfId="0" applyNumberFormat="1" applyFont="1" applyFill="1" applyBorder="1"/>
    <xf numFmtId="6" fontId="2" fillId="4" borderId="7" xfId="0" applyNumberFormat="1" applyFont="1" applyFill="1" applyBorder="1"/>
    <xf numFmtId="6" fontId="2" fillId="4" borderId="8" xfId="0" applyNumberFormat="1" applyFont="1" applyFill="1" applyBorder="1"/>
    <xf numFmtId="6" fontId="2" fillId="4" borderId="0" xfId="0" applyNumberFormat="1" applyFont="1" applyFill="1" applyBorder="1"/>
    <xf numFmtId="6" fontId="2" fillId="4" borderId="9" xfId="0" applyNumberFormat="1" applyFont="1" applyFill="1" applyBorder="1"/>
    <xf numFmtId="6" fontId="2" fillId="4" borderId="10" xfId="0" applyNumberFormat="1" applyFont="1" applyFill="1" applyBorder="1"/>
    <xf numFmtId="0" fontId="0" fillId="0" borderId="0" xfId="1" applyNumberFormat="1" applyFont="1"/>
    <xf numFmtId="0" fontId="6" fillId="0" borderId="0" xfId="0" applyFont="1"/>
    <xf numFmtId="164" fontId="6" fillId="0" borderId="0" xfId="0" applyNumberFormat="1" applyFont="1"/>
    <xf numFmtId="6" fontId="6" fillId="0" borderId="0" xfId="0" applyNumberFormat="1" applyFont="1"/>
    <xf numFmtId="165" fontId="6" fillId="0" borderId="0" xfId="0" applyNumberFormat="1" applyFont="1"/>
    <xf numFmtId="166" fontId="6" fillId="0" borderId="0" xfId="0" applyNumberFormat="1" applyFont="1"/>
    <xf numFmtId="38" fontId="6" fillId="0" borderId="0" xfId="0" applyNumberFormat="1" applyFont="1"/>
    <xf numFmtId="167" fontId="6" fillId="0" borderId="0" xfId="0" applyNumberFormat="1" applyFont="1"/>
    <xf numFmtId="49" fontId="6" fillId="0" borderId="0" xfId="0" applyNumberFormat="1" applyFont="1" applyAlignment="1">
      <alignment horizontal="right"/>
    </xf>
    <xf numFmtId="168" fontId="6" fillId="0" borderId="0" xfId="0" applyNumberFormat="1" applyFont="1"/>
    <xf numFmtId="166" fontId="2" fillId="4" borderId="4" xfId="0" applyNumberFormat="1" applyFont="1" applyFill="1" applyBorder="1"/>
    <xf numFmtId="166" fontId="2" fillId="4" borderId="6" xfId="0" applyNumberFormat="1" applyFont="1" applyFill="1" applyBorder="1"/>
  </cellXfs>
  <cellStyles count="2">
    <cellStyle name="Currency" xfId="1" builtinId="4"/>
    <cellStyle name="Normal" xfId="0" builtinId="0"/>
  </cellStyles>
  <dxfs count="16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0"/>
  <sheetViews>
    <sheetView workbookViewId="0">
      <selection activeCell="B15" sqref="B15"/>
    </sheetView>
  </sheetViews>
  <sheetFormatPr defaultRowHeight="15" x14ac:dyDescent="0.25"/>
  <cols>
    <col min="1" max="1" width="15.5703125" bestFit="1" customWidth="1"/>
    <col min="2" max="2" width="16.85546875" bestFit="1" customWidth="1"/>
    <col min="3" max="3" width="16.7109375" style="2" customWidth="1"/>
    <col min="4" max="4" width="17.7109375" style="3" customWidth="1"/>
    <col min="5" max="5" width="11.85546875" bestFit="1" customWidth="1"/>
    <col min="6" max="6" width="7" bestFit="1" customWidth="1"/>
    <col min="7" max="8" width="17.7109375" style="3" customWidth="1"/>
    <col min="9" max="9" width="18.7109375" style="4" customWidth="1"/>
    <col min="10" max="10" width="17.7109375" style="3" customWidth="1"/>
    <col min="11" max="11" width="16.7109375" style="3" customWidth="1"/>
    <col min="12" max="12" width="19.7109375" style="3" customWidth="1"/>
    <col min="13" max="13" width="16.7109375" style="3" customWidth="1"/>
    <col min="14" max="14" width="12.7109375" style="5" bestFit="1" customWidth="1"/>
    <col min="15" max="15" width="15.7109375" style="6" customWidth="1"/>
    <col min="16" max="16" width="13.7109375" style="7" customWidth="1"/>
    <col min="17" max="17" width="13.7109375" style="8" customWidth="1"/>
    <col min="18" max="18" width="21.7109375" style="9" customWidth="1"/>
    <col min="19" max="19" width="19.7109375" customWidth="1"/>
    <col min="20" max="20" width="13.7109375" customWidth="1"/>
    <col min="21" max="21" width="15.7109375" style="3" customWidth="1"/>
    <col min="22" max="22" width="40.7109375" customWidth="1"/>
    <col min="23" max="23" width="20.7109375" customWidth="1"/>
    <col min="24" max="24" width="19.7109375" customWidth="1"/>
  </cols>
  <sheetData>
    <row r="1" spans="1:46" ht="28.5" x14ac:dyDescent="0.45">
      <c r="A1" s="1" t="s">
        <v>0</v>
      </c>
    </row>
    <row r="2" spans="1:46" x14ac:dyDescent="0.25">
      <c r="A2" s="10" t="s">
        <v>1</v>
      </c>
    </row>
    <row r="3" spans="1:46" x14ac:dyDescent="0.25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1" t="s">
        <v>7</v>
      </c>
      <c r="G3" s="11" t="s">
        <v>8</v>
      </c>
      <c r="H3" s="13" t="s">
        <v>9</v>
      </c>
      <c r="I3" s="13" t="s">
        <v>10</v>
      </c>
      <c r="J3" s="14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5" t="s">
        <v>16</v>
      </c>
      <c r="P3" s="16" t="s">
        <v>17</v>
      </c>
      <c r="Q3" s="17" t="s">
        <v>18</v>
      </c>
      <c r="R3" s="18" t="s">
        <v>19</v>
      </c>
      <c r="S3" s="19" t="s">
        <v>20</v>
      </c>
      <c r="T3" s="11" t="s">
        <v>21</v>
      </c>
      <c r="U3" s="13" t="s">
        <v>22</v>
      </c>
      <c r="V3" s="11" t="s">
        <v>23</v>
      </c>
      <c r="W3" s="11" t="s">
        <v>24</v>
      </c>
      <c r="X3" s="11" t="s">
        <v>25</v>
      </c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</row>
    <row r="4" spans="1:46" x14ac:dyDescent="0.25">
      <c r="A4" t="s">
        <v>26</v>
      </c>
      <c r="B4" t="s">
        <v>27</v>
      </c>
      <c r="C4" t="s">
        <v>28</v>
      </c>
      <c r="D4" s="2">
        <v>44932</v>
      </c>
      <c r="E4" s="3">
        <v>90000</v>
      </c>
      <c r="F4" t="s">
        <v>29</v>
      </c>
      <c r="G4" t="s">
        <v>30</v>
      </c>
      <c r="H4" s="3">
        <v>90000</v>
      </c>
      <c r="I4" s="3">
        <v>41900</v>
      </c>
      <c r="J4" s="4">
        <v>0.46555555555555556</v>
      </c>
      <c r="K4" s="3">
        <v>155994</v>
      </c>
      <c r="L4" s="3">
        <v>24306</v>
      </c>
      <c r="M4" s="3">
        <v>65694</v>
      </c>
      <c r="N4" s="3">
        <v>194230.08850000001</v>
      </c>
      <c r="O4" s="5">
        <v>0.33822772005790441</v>
      </c>
      <c r="P4" s="6">
        <v>4723</v>
      </c>
      <c r="Q4" s="7">
        <v>19.055684946008892</v>
      </c>
      <c r="R4" s="21"/>
      <c r="S4" s="9" t="e">
        <f>ABS(#REF!-O4)*100</f>
        <v>#REF!</v>
      </c>
      <c r="T4" t="s">
        <v>31</v>
      </c>
      <c r="U4" s="3">
        <v>24306</v>
      </c>
      <c r="X4">
        <v>201</v>
      </c>
    </row>
    <row r="5" spans="1:46" x14ac:dyDescent="0.25">
      <c r="A5" t="s">
        <v>26</v>
      </c>
      <c r="B5" t="s">
        <v>32</v>
      </c>
      <c r="C5" t="s">
        <v>33</v>
      </c>
      <c r="D5" s="2">
        <v>44775</v>
      </c>
      <c r="E5" s="3">
        <v>300000</v>
      </c>
      <c r="F5" t="s">
        <v>29</v>
      </c>
      <c r="G5" t="s">
        <v>30</v>
      </c>
      <c r="H5" s="3">
        <v>300000</v>
      </c>
      <c r="I5" s="3">
        <v>162600</v>
      </c>
      <c r="J5" s="4">
        <v>0.54200000000000004</v>
      </c>
      <c r="K5" s="3">
        <v>446849</v>
      </c>
      <c r="L5" s="3">
        <v>107593</v>
      </c>
      <c r="M5" s="3">
        <v>192407</v>
      </c>
      <c r="N5" s="3">
        <v>500377.58111999999</v>
      </c>
      <c r="O5" s="5">
        <v>0.38452362228006609</v>
      </c>
      <c r="P5" s="6">
        <v>32575</v>
      </c>
      <c r="Q5" s="7">
        <v>9.2095165003837298</v>
      </c>
      <c r="R5" s="21"/>
      <c r="S5" s="9">
        <f>ABS(O21-O5)*100</f>
        <v>33.579918044835999</v>
      </c>
      <c r="T5" t="s">
        <v>34</v>
      </c>
      <c r="U5" s="3">
        <v>60984</v>
      </c>
      <c r="X5">
        <v>201</v>
      </c>
    </row>
    <row r="6" spans="1:46" x14ac:dyDescent="0.25">
      <c r="A6" t="s">
        <v>35</v>
      </c>
      <c r="B6" t="s">
        <v>36</v>
      </c>
      <c r="C6" t="s">
        <v>37</v>
      </c>
      <c r="D6" s="2">
        <v>44701</v>
      </c>
      <c r="E6" s="3">
        <v>350000</v>
      </c>
      <c r="F6" t="s">
        <v>29</v>
      </c>
      <c r="G6" t="s">
        <v>30</v>
      </c>
      <c r="H6" s="3">
        <v>350000</v>
      </c>
      <c r="I6" s="3">
        <v>81100</v>
      </c>
      <c r="J6" s="4">
        <v>0.23171428571428571</v>
      </c>
      <c r="K6" s="3">
        <v>401655</v>
      </c>
      <c r="L6" s="3">
        <v>45788</v>
      </c>
      <c r="M6" s="3">
        <v>304212</v>
      </c>
      <c r="N6" s="3">
        <v>524877.58111999999</v>
      </c>
      <c r="O6" s="5">
        <v>0.57958657588472928</v>
      </c>
      <c r="P6" s="6">
        <v>26820</v>
      </c>
      <c r="Q6" s="7">
        <v>13.049962714392244</v>
      </c>
      <c r="R6" s="21"/>
      <c r="S6" s="9" t="e">
        <f>ABS(#REF!-O6)*100</f>
        <v>#REF!</v>
      </c>
      <c r="T6" t="s">
        <v>34</v>
      </c>
      <c r="U6" s="3">
        <v>40946</v>
      </c>
      <c r="X6">
        <v>201</v>
      </c>
    </row>
    <row r="7" spans="1:46" x14ac:dyDescent="0.25">
      <c r="A7" t="s">
        <v>38</v>
      </c>
      <c r="B7" t="s">
        <v>39</v>
      </c>
      <c r="C7" t="s">
        <v>40</v>
      </c>
      <c r="D7" s="2">
        <v>45212</v>
      </c>
      <c r="E7" s="3">
        <v>133000</v>
      </c>
      <c r="F7" t="s">
        <v>41</v>
      </c>
      <c r="G7" t="s">
        <v>42</v>
      </c>
      <c r="H7" s="3">
        <v>133000</v>
      </c>
      <c r="I7" s="3">
        <v>39500</v>
      </c>
      <c r="J7" s="4">
        <f>I7/H7*100</f>
        <v>29.699248120300751</v>
      </c>
      <c r="K7" s="3">
        <v>81400</v>
      </c>
      <c r="L7" s="3">
        <v>37393</v>
      </c>
      <c r="M7" s="3">
        <f>H7-L7</f>
        <v>95607</v>
      </c>
      <c r="N7" s="3">
        <v>79369.121450000006</v>
      </c>
      <c r="O7" s="5">
        <f>M7/N7</f>
        <v>1.2045868500664876</v>
      </c>
      <c r="P7" s="6">
        <v>2325</v>
      </c>
      <c r="Q7" s="7">
        <f>M7/P7</f>
        <v>41.121290322580649</v>
      </c>
      <c r="R7" s="21" t="s">
        <v>43</v>
      </c>
      <c r="S7" s="9">
        <f>ABS(O23-O7)*100</f>
        <v>84.420291323595848</v>
      </c>
      <c r="T7" t="s">
        <v>44</v>
      </c>
      <c r="U7" s="3">
        <v>32703</v>
      </c>
      <c r="V7" t="s">
        <v>45</v>
      </c>
      <c r="W7" t="s">
        <v>46</v>
      </c>
      <c r="X7">
        <v>201</v>
      </c>
    </row>
    <row r="8" spans="1:46" x14ac:dyDescent="0.25">
      <c r="A8" t="s">
        <v>47</v>
      </c>
      <c r="B8" t="s">
        <v>48</v>
      </c>
      <c r="C8" t="s">
        <v>49</v>
      </c>
      <c r="D8" s="2">
        <v>44796</v>
      </c>
      <c r="E8" s="3">
        <v>250000</v>
      </c>
      <c r="F8" t="s">
        <v>29</v>
      </c>
      <c r="G8" t="s">
        <v>30</v>
      </c>
      <c r="H8" s="3">
        <v>250000</v>
      </c>
      <c r="I8" s="3">
        <v>103000</v>
      </c>
      <c r="J8" s="4">
        <v>0.41199999999999998</v>
      </c>
      <c r="K8" s="3">
        <v>235835</v>
      </c>
      <c r="L8" s="3">
        <v>32670</v>
      </c>
      <c r="M8" s="3">
        <v>217330</v>
      </c>
      <c r="N8" s="3">
        <v>299653.39233</v>
      </c>
      <c r="O8" s="5">
        <v>0.7252712819638647</v>
      </c>
      <c r="P8" s="6">
        <v>6340</v>
      </c>
      <c r="Q8" s="7">
        <v>39.43217665615142</v>
      </c>
      <c r="R8" s="21"/>
      <c r="S8" s="9" t="e">
        <f>ABS(#REF!-O8)*100</f>
        <v>#REF!</v>
      </c>
      <c r="T8" t="s">
        <v>44</v>
      </c>
      <c r="U8" s="3">
        <v>32670</v>
      </c>
      <c r="X8">
        <v>201</v>
      </c>
    </row>
    <row r="9" spans="1:46" x14ac:dyDescent="0.25">
      <c r="A9" t="s">
        <v>47</v>
      </c>
      <c r="B9" t="s">
        <v>50</v>
      </c>
      <c r="C9" t="s">
        <v>51</v>
      </c>
      <c r="D9" s="2">
        <v>44949</v>
      </c>
      <c r="E9" s="3">
        <v>84000</v>
      </c>
      <c r="F9" t="s">
        <v>29</v>
      </c>
      <c r="G9" t="s">
        <v>30</v>
      </c>
      <c r="H9" s="3">
        <v>84000</v>
      </c>
      <c r="I9" s="3">
        <v>45700</v>
      </c>
      <c r="J9" s="4">
        <v>0.544047619047619</v>
      </c>
      <c r="K9" s="3">
        <v>119724</v>
      </c>
      <c r="L9" s="3">
        <v>15246</v>
      </c>
      <c r="M9" s="3">
        <v>68754</v>
      </c>
      <c r="N9" s="3">
        <v>154097.34513</v>
      </c>
      <c r="O9" s="5">
        <v>0.44617251479574532</v>
      </c>
      <c r="P9" s="6">
        <v>3000</v>
      </c>
      <c r="Q9" s="7">
        <v>28</v>
      </c>
      <c r="R9" s="21"/>
      <c r="S9" s="9">
        <f>ABS(O25-O9)*100</f>
        <v>1.4321266767666041</v>
      </c>
      <c r="T9" t="s">
        <v>44</v>
      </c>
      <c r="U9" s="3">
        <v>15246</v>
      </c>
      <c r="X9">
        <v>201</v>
      </c>
    </row>
    <row r="10" spans="1:46" ht="15.75" thickBot="1" x14ac:dyDescent="0.3">
      <c r="A10" t="s">
        <v>38</v>
      </c>
      <c r="B10" t="s">
        <v>52</v>
      </c>
      <c r="C10" t="s">
        <v>53</v>
      </c>
      <c r="D10" s="2">
        <v>44980</v>
      </c>
      <c r="E10" s="3">
        <v>65000</v>
      </c>
      <c r="F10" t="s">
        <v>54</v>
      </c>
      <c r="G10" t="s">
        <v>30</v>
      </c>
      <c r="H10" s="3">
        <v>65000</v>
      </c>
      <c r="I10" s="3">
        <v>32300</v>
      </c>
      <c r="J10" s="4">
        <f>I10/H10*100</f>
        <v>49.692307692307693</v>
      </c>
      <c r="K10" s="3">
        <v>65617</v>
      </c>
      <c r="L10" s="3">
        <v>11326</v>
      </c>
      <c r="M10" s="3">
        <f>H10-L10</f>
        <v>53674</v>
      </c>
      <c r="N10" s="3">
        <v>102435.84905999999</v>
      </c>
      <c r="O10" s="5">
        <f>M10/N10</f>
        <v>0.52397671803902757</v>
      </c>
      <c r="P10" s="6">
        <v>1528</v>
      </c>
      <c r="Q10" s="7">
        <f>M10/P10</f>
        <v>35.126963350785338</v>
      </c>
      <c r="R10" s="21" t="s">
        <v>43</v>
      </c>
      <c r="S10" s="9">
        <f>ABS(O27-O10)*100</f>
        <v>52.397671803902753</v>
      </c>
      <c r="T10" t="s">
        <v>44</v>
      </c>
      <c r="U10" s="3">
        <v>11326</v>
      </c>
      <c r="W10" t="s">
        <v>46</v>
      </c>
      <c r="X10">
        <v>201</v>
      </c>
    </row>
    <row r="11" spans="1:46" ht="15.75" thickTop="1" x14ac:dyDescent="0.25">
      <c r="A11" s="22"/>
      <c r="B11" s="22"/>
      <c r="C11" s="22"/>
      <c r="D11" s="23" t="s">
        <v>55</v>
      </c>
      <c r="E11" s="24">
        <f>+SUM(E4:E10)</f>
        <v>1272000</v>
      </c>
      <c r="F11" s="22"/>
      <c r="G11" s="22"/>
      <c r="H11" s="24">
        <f>+SUM(H4:H10)</f>
        <v>1272000</v>
      </c>
      <c r="I11" s="24">
        <f>+SUM(I4:I10)</f>
        <v>506100</v>
      </c>
      <c r="J11" s="25"/>
      <c r="K11" s="24">
        <f>+SUM(K4:K10)</f>
        <v>1507074</v>
      </c>
      <c r="L11" s="24"/>
      <c r="M11" s="24">
        <f>+SUM(M4:M10)</f>
        <v>997678</v>
      </c>
      <c r="N11" s="24">
        <f>+SUM(N4:N10)</f>
        <v>1855040.9587099999</v>
      </c>
      <c r="O11" s="26"/>
      <c r="P11" s="27"/>
      <c r="Q11" s="28">
        <f>AVERAGE(Q4:Q10)</f>
        <v>26.42794207004318</v>
      </c>
      <c r="R11" s="29"/>
      <c r="S11" s="30">
        <f>ABS(O13-O12)*100</f>
        <v>6.2515109665148616</v>
      </c>
      <c r="T11" s="22"/>
      <c r="U11" s="24"/>
      <c r="V11" s="22"/>
      <c r="W11" s="22"/>
      <c r="X11" s="22"/>
    </row>
    <row r="12" spans="1:46" x14ac:dyDescent="0.25">
      <c r="A12" s="31"/>
      <c r="B12" s="31"/>
      <c r="C12" s="31"/>
      <c r="D12" s="32"/>
      <c r="E12" s="33"/>
      <c r="F12" s="31"/>
      <c r="G12" s="31"/>
      <c r="H12" s="33"/>
      <c r="I12" s="33" t="s">
        <v>56</v>
      </c>
      <c r="J12" s="34">
        <f>I11/H11*100</f>
        <v>39.787735849056602</v>
      </c>
      <c r="K12" s="33"/>
      <c r="L12" s="33"/>
      <c r="M12" s="33"/>
      <c r="N12" s="33" t="s">
        <v>57</v>
      </c>
      <c r="O12" s="35">
        <f>M11/N11</f>
        <v>0.53781993077596935</v>
      </c>
      <c r="P12" s="36"/>
      <c r="Q12" s="37" t="s">
        <v>58</v>
      </c>
      <c r="R12" s="38">
        <f>STDEV(O4:O10)</f>
        <v>0.29609438415911288</v>
      </c>
      <c r="S12" s="39"/>
      <c r="T12" s="31"/>
      <c r="U12" s="31"/>
      <c r="V12" s="32"/>
      <c r="W12" s="31"/>
      <c r="X12" s="31"/>
    </row>
    <row r="13" spans="1:46" ht="15.75" thickBot="1" x14ac:dyDescent="0.3">
      <c r="A13" s="40"/>
      <c r="B13" s="40"/>
      <c r="C13" s="40"/>
      <c r="D13" s="41"/>
      <c r="E13" s="42"/>
      <c r="F13" s="40"/>
      <c r="G13" s="40"/>
      <c r="H13" s="42"/>
      <c r="I13" s="42" t="s">
        <v>59</v>
      </c>
      <c r="J13" s="43">
        <f>STDEV(J4:J10)</f>
        <v>20.006181838381288</v>
      </c>
      <c r="K13" s="42"/>
      <c r="L13" s="33"/>
      <c r="M13" s="33"/>
      <c r="N13" s="42" t="s">
        <v>60</v>
      </c>
      <c r="O13" s="44">
        <f>AVERAGE(O4:O10)</f>
        <v>0.60033504044111796</v>
      </c>
      <c r="P13" s="45"/>
      <c r="Q13" s="46" t="s">
        <v>61</v>
      </c>
      <c r="R13" s="47" t="e">
        <f>AVERAGE(S4:S10)</f>
        <v>#REF!</v>
      </c>
      <c r="S13" s="48" t="s">
        <v>62</v>
      </c>
      <c r="T13" s="40" t="e">
        <f>+(R13/O13)</f>
        <v>#REF!</v>
      </c>
      <c r="U13" s="40"/>
      <c r="V13" s="41"/>
      <c r="W13" s="40"/>
      <c r="X13" s="40"/>
    </row>
    <row r="14" spans="1:46" x14ac:dyDescent="0.25">
      <c r="L14" s="49" t="s">
        <v>63</v>
      </c>
      <c r="M14" s="50"/>
    </row>
    <row r="15" spans="1:46" ht="15.75" thickBot="1" x14ac:dyDescent="0.3">
      <c r="L15" s="51" t="s">
        <v>64</v>
      </c>
      <c r="M15" s="52"/>
    </row>
    <row r="18" spans="1:46" x14ac:dyDescent="0.25">
      <c r="A18" s="10" t="s">
        <v>65</v>
      </c>
    </row>
    <row r="19" spans="1:46" x14ac:dyDescent="0.25">
      <c r="A19" s="11" t="s">
        <v>2</v>
      </c>
      <c r="B19" s="11" t="s">
        <v>3</v>
      </c>
      <c r="C19" s="11" t="s">
        <v>4</v>
      </c>
      <c r="D19" s="12" t="s">
        <v>5</v>
      </c>
      <c r="E19" s="13" t="s">
        <v>6</v>
      </c>
      <c r="F19" s="11" t="s">
        <v>7</v>
      </c>
      <c r="G19" s="11" t="s">
        <v>8</v>
      </c>
      <c r="H19" s="13" t="s">
        <v>9</v>
      </c>
      <c r="I19" s="13" t="s">
        <v>10</v>
      </c>
      <c r="J19" s="14" t="s">
        <v>11</v>
      </c>
      <c r="K19" s="13" t="s">
        <v>12</v>
      </c>
      <c r="L19" s="13" t="s">
        <v>13</v>
      </c>
      <c r="M19" s="13" t="s">
        <v>14</v>
      </c>
      <c r="N19" s="13" t="s">
        <v>15</v>
      </c>
      <c r="O19" s="15" t="s">
        <v>16</v>
      </c>
      <c r="P19" s="16" t="s">
        <v>17</v>
      </c>
      <c r="Q19" s="17" t="s">
        <v>18</v>
      </c>
      <c r="R19" s="18" t="s">
        <v>19</v>
      </c>
      <c r="S19" s="19" t="s">
        <v>20</v>
      </c>
      <c r="T19" s="11" t="s">
        <v>21</v>
      </c>
      <c r="U19" s="13" t="s">
        <v>22</v>
      </c>
      <c r="V19" s="11" t="s">
        <v>23</v>
      </c>
      <c r="W19" s="11" t="s">
        <v>24</v>
      </c>
      <c r="X19" s="11" t="s">
        <v>25</v>
      </c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</row>
    <row r="20" spans="1:46" x14ac:dyDescent="0.25">
      <c r="A20" t="s">
        <v>38</v>
      </c>
      <c r="B20" t="s">
        <v>66</v>
      </c>
      <c r="C20" t="s">
        <v>67</v>
      </c>
      <c r="D20" s="2">
        <v>45359</v>
      </c>
      <c r="E20" s="3">
        <v>50000</v>
      </c>
      <c r="F20" t="s">
        <v>29</v>
      </c>
      <c r="G20" t="s">
        <v>30</v>
      </c>
      <c r="H20" s="3">
        <v>50000</v>
      </c>
      <c r="I20" s="3">
        <v>26900</v>
      </c>
      <c r="J20" s="4">
        <f>I20/H20*100</f>
        <v>53.800000000000004</v>
      </c>
      <c r="K20" s="3">
        <v>52659</v>
      </c>
      <c r="L20" s="3">
        <v>41739</v>
      </c>
      <c r="M20" s="3">
        <f>H20-L20</f>
        <v>8261</v>
      </c>
      <c r="N20" s="3">
        <v>26000</v>
      </c>
      <c r="O20" s="5">
        <f>M20/N20</f>
        <v>0.31773076923076921</v>
      </c>
      <c r="P20" s="6">
        <v>1372</v>
      </c>
      <c r="Q20" s="7">
        <f>M20/P20</f>
        <v>6.0211370262390673</v>
      </c>
      <c r="R20" s="21" t="s">
        <v>68</v>
      </c>
      <c r="S20" s="9">
        <f>ABS(O26-O20)*100</f>
        <v>1.0918679753717186</v>
      </c>
      <c r="T20" t="s">
        <v>69</v>
      </c>
      <c r="U20" s="3">
        <v>30721</v>
      </c>
      <c r="W20" t="s">
        <v>46</v>
      </c>
      <c r="X20">
        <v>201</v>
      </c>
    </row>
    <row r="21" spans="1:46" x14ac:dyDescent="0.25">
      <c r="A21" t="s">
        <v>38</v>
      </c>
      <c r="B21" t="s">
        <v>70</v>
      </c>
      <c r="C21" t="s">
        <v>71</v>
      </c>
      <c r="D21" s="2">
        <v>44673</v>
      </c>
      <c r="E21" s="3">
        <v>14000</v>
      </c>
      <c r="F21" t="s">
        <v>41</v>
      </c>
      <c r="G21" t="s">
        <v>30</v>
      </c>
      <c r="H21" s="3">
        <v>14000</v>
      </c>
      <c r="I21" s="3">
        <v>22500</v>
      </c>
      <c r="J21" s="4">
        <f>I21/H21*100</f>
        <v>160.71428571428572</v>
      </c>
      <c r="K21" s="3">
        <v>44091</v>
      </c>
      <c r="L21" s="3">
        <v>10051</v>
      </c>
      <c r="M21" s="3">
        <f>H21-L21</f>
        <v>3949</v>
      </c>
      <c r="N21" s="3">
        <v>81047.619049999994</v>
      </c>
      <c r="O21" s="5">
        <f>M21/N21</f>
        <v>4.87244418317061E-2</v>
      </c>
      <c r="P21" s="6">
        <v>2196</v>
      </c>
      <c r="Q21" s="7">
        <f>M21/P21</f>
        <v>1.7982695810564664</v>
      </c>
      <c r="R21" s="21" t="s">
        <v>68</v>
      </c>
      <c r="S21" s="9">
        <f>ABS(O27-O21)*100</f>
        <v>4.87244418317061</v>
      </c>
      <c r="T21" t="s">
        <v>72</v>
      </c>
      <c r="U21" s="3">
        <v>10051</v>
      </c>
      <c r="W21" t="s">
        <v>46</v>
      </c>
      <c r="X21">
        <v>201</v>
      </c>
    </row>
    <row r="22" spans="1:46" x14ac:dyDescent="0.25">
      <c r="A22" t="s">
        <v>26</v>
      </c>
      <c r="B22" t="s">
        <v>73</v>
      </c>
      <c r="C22" t="s">
        <v>74</v>
      </c>
      <c r="D22" s="2">
        <v>45257</v>
      </c>
      <c r="E22" s="3">
        <v>425000</v>
      </c>
      <c r="F22" t="s">
        <v>29</v>
      </c>
      <c r="G22" t="s">
        <v>30</v>
      </c>
      <c r="H22" s="3">
        <v>425000</v>
      </c>
      <c r="I22" s="3">
        <v>164100</v>
      </c>
      <c r="J22" s="4">
        <v>0.38611764705882351</v>
      </c>
      <c r="K22" s="3">
        <v>527862</v>
      </c>
      <c r="L22" s="3">
        <v>135159</v>
      </c>
      <c r="M22" s="3">
        <v>289841</v>
      </c>
      <c r="N22" s="3">
        <v>579207.96459999995</v>
      </c>
      <c r="O22" s="5">
        <v>0.50040921001520366</v>
      </c>
      <c r="P22" s="6">
        <v>2475</v>
      </c>
      <c r="Q22" s="7">
        <v>171.71717171717171</v>
      </c>
      <c r="R22" s="21"/>
      <c r="S22" s="9">
        <f>ABS(O28-O22)*100</f>
        <v>50.040921001520367</v>
      </c>
      <c r="T22" t="s">
        <v>72</v>
      </c>
      <c r="U22" s="3">
        <v>108900</v>
      </c>
      <c r="X22">
        <v>201</v>
      </c>
    </row>
    <row r="23" spans="1:46" ht="15.75" thickBot="1" x14ac:dyDescent="0.3">
      <c r="A23" t="s">
        <v>38</v>
      </c>
      <c r="B23" t="s">
        <v>75</v>
      </c>
      <c r="C23" t="s">
        <v>76</v>
      </c>
      <c r="D23" s="2">
        <v>44887</v>
      </c>
      <c r="E23" s="3">
        <v>40000</v>
      </c>
      <c r="F23" t="s">
        <v>77</v>
      </c>
      <c r="G23" t="s">
        <v>30</v>
      </c>
      <c r="H23" s="3">
        <v>40000</v>
      </c>
      <c r="I23" s="3">
        <v>23300</v>
      </c>
      <c r="J23" s="4">
        <f>I23/H23*100</f>
        <v>58.25</v>
      </c>
      <c r="K23" s="3">
        <v>44747</v>
      </c>
      <c r="L23" s="3">
        <v>11304</v>
      </c>
      <c r="M23" s="3">
        <f>H23-L23</f>
        <v>28696</v>
      </c>
      <c r="N23" s="3">
        <v>79626.190480000005</v>
      </c>
      <c r="O23" s="5">
        <f>M23/N23</f>
        <v>0.36038393683052911</v>
      </c>
      <c r="P23" s="6">
        <v>1200</v>
      </c>
      <c r="Q23" s="7">
        <f>M23/P23</f>
        <v>23.913333333333334</v>
      </c>
      <c r="R23" s="21" t="s">
        <v>68</v>
      </c>
      <c r="S23" s="9">
        <f>ABS(O31-O23)*100</f>
        <v>36.038393683052909</v>
      </c>
      <c r="T23" t="s">
        <v>78</v>
      </c>
      <c r="U23" s="3">
        <v>9932</v>
      </c>
      <c r="W23" t="s">
        <v>46</v>
      </c>
      <c r="X23">
        <v>201</v>
      </c>
    </row>
    <row r="24" spans="1:46" ht="15.75" thickTop="1" x14ac:dyDescent="0.25">
      <c r="A24" s="22"/>
      <c r="B24" s="22"/>
      <c r="C24" s="22"/>
      <c r="D24" s="23" t="s">
        <v>55</v>
      </c>
      <c r="E24" s="24">
        <f>+SUM(E20:E23)</f>
        <v>529000</v>
      </c>
      <c r="F24" s="22"/>
      <c r="G24" s="22"/>
      <c r="H24" s="24">
        <f>+SUM(H20:H23)</f>
        <v>529000</v>
      </c>
      <c r="I24" s="24">
        <f>+SUM(I20:I23)</f>
        <v>236800</v>
      </c>
      <c r="J24" s="25"/>
      <c r="K24" s="24">
        <f>+SUM(K20:K23)</f>
        <v>669359</v>
      </c>
      <c r="L24" s="24"/>
      <c r="M24" s="24">
        <f>+SUM(M20:M23)</f>
        <v>330747</v>
      </c>
      <c r="N24" s="24">
        <f>+SUM(N20:N23)</f>
        <v>765881.77412999992</v>
      </c>
      <c r="O24" s="26"/>
      <c r="P24" s="27"/>
      <c r="Q24" s="28">
        <f>AVERAGE(Q20:Q23)</f>
        <v>50.862477914450146</v>
      </c>
      <c r="R24" s="29"/>
      <c r="S24" s="30">
        <f>ABS(O26-O25)*100</f>
        <v>12.503915855102726</v>
      </c>
      <c r="T24" s="22"/>
      <c r="U24" s="24"/>
      <c r="V24" s="22"/>
      <c r="W24" s="22"/>
      <c r="X24" s="22"/>
    </row>
    <row r="25" spans="1:46" x14ac:dyDescent="0.25">
      <c r="A25" s="31"/>
      <c r="B25" s="31"/>
      <c r="C25" s="31"/>
      <c r="D25" s="32"/>
      <c r="E25" s="33"/>
      <c r="F25" s="31"/>
      <c r="G25" s="31"/>
      <c r="H25" s="33"/>
      <c r="I25" s="33" t="s">
        <v>56</v>
      </c>
      <c r="J25" s="34">
        <f>I24/H24*100</f>
        <v>44.763705103969755</v>
      </c>
      <c r="K25" s="33"/>
      <c r="L25" s="33"/>
      <c r="M25" s="33"/>
      <c r="N25" s="33" t="s">
        <v>57</v>
      </c>
      <c r="O25" s="35">
        <f>M24/N24</f>
        <v>0.43185124802807928</v>
      </c>
      <c r="P25" s="36"/>
      <c r="Q25" s="37" t="s">
        <v>58</v>
      </c>
      <c r="R25" s="38">
        <f>STDEV(O20:O23)</f>
        <v>0.18892524036789468</v>
      </c>
      <c r="S25" s="39"/>
      <c r="T25" s="31"/>
      <c r="U25" s="31"/>
      <c r="V25" s="32"/>
      <c r="W25" s="31"/>
      <c r="X25" s="31"/>
    </row>
    <row r="26" spans="1:46" ht="15.75" thickBot="1" x14ac:dyDescent="0.3">
      <c r="A26" s="40"/>
      <c r="B26" s="40"/>
      <c r="C26" s="40"/>
      <c r="D26" s="41"/>
      <c r="E26" s="42"/>
      <c r="F26" s="40"/>
      <c r="G26" s="40"/>
      <c r="H26" s="42"/>
      <c r="I26" s="42" t="s">
        <v>59</v>
      </c>
      <c r="J26" s="43">
        <f>STDEV(J20:J23)</f>
        <v>66.99240629945588</v>
      </c>
      <c r="K26" s="42"/>
      <c r="L26" s="33"/>
      <c r="M26" s="33"/>
      <c r="N26" s="42" t="s">
        <v>60</v>
      </c>
      <c r="O26" s="44">
        <f>AVERAGE(O20:O23)</f>
        <v>0.30681208947705202</v>
      </c>
      <c r="P26" s="45"/>
      <c r="Q26" s="46" t="s">
        <v>61</v>
      </c>
      <c r="R26" s="47">
        <f>AVERAGE(S20:S23)</f>
        <v>23.010906710778901</v>
      </c>
      <c r="S26" s="48" t="s">
        <v>62</v>
      </c>
      <c r="T26" s="40">
        <f>+(R26/O26)</f>
        <v>75</v>
      </c>
      <c r="U26" s="40"/>
      <c r="V26" s="41"/>
      <c r="W26" s="40"/>
      <c r="X26" s="40"/>
    </row>
    <row r="27" spans="1:46" x14ac:dyDescent="0.25">
      <c r="L27" s="49" t="s">
        <v>63</v>
      </c>
      <c r="M27" s="50"/>
    </row>
    <row r="28" spans="1:46" ht="15.75" thickBot="1" x14ac:dyDescent="0.3">
      <c r="L28" s="51" t="s">
        <v>79</v>
      </c>
      <c r="M28" s="52"/>
    </row>
    <row r="34" spans="1:46" x14ac:dyDescent="0.25">
      <c r="A34" s="10" t="s">
        <v>80</v>
      </c>
    </row>
    <row r="35" spans="1:46" x14ac:dyDescent="0.25">
      <c r="A35" s="11" t="s">
        <v>2</v>
      </c>
      <c r="B35" s="11" t="s">
        <v>3</v>
      </c>
      <c r="C35" s="11" t="s">
        <v>4</v>
      </c>
      <c r="D35" s="12" t="s">
        <v>5</v>
      </c>
      <c r="E35" s="13" t="s">
        <v>6</v>
      </c>
      <c r="F35" s="11" t="s">
        <v>7</v>
      </c>
      <c r="G35" s="11" t="s">
        <v>8</v>
      </c>
      <c r="H35" s="13" t="s">
        <v>9</v>
      </c>
      <c r="I35" s="13" t="s">
        <v>10</v>
      </c>
      <c r="J35" s="14" t="s">
        <v>11</v>
      </c>
      <c r="K35" s="13" t="s">
        <v>12</v>
      </c>
      <c r="L35" s="13" t="s">
        <v>13</v>
      </c>
      <c r="M35" s="13" t="s">
        <v>14</v>
      </c>
      <c r="N35" s="13" t="s">
        <v>15</v>
      </c>
      <c r="O35" s="15" t="s">
        <v>16</v>
      </c>
      <c r="P35" s="16" t="s">
        <v>17</v>
      </c>
      <c r="Q35" s="17" t="s">
        <v>18</v>
      </c>
      <c r="R35" s="18" t="s">
        <v>19</v>
      </c>
      <c r="S35" s="19" t="s">
        <v>20</v>
      </c>
      <c r="T35" s="11" t="s">
        <v>21</v>
      </c>
      <c r="U35" s="13" t="s">
        <v>22</v>
      </c>
      <c r="V35" s="11" t="s">
        <v>23</v>
      </c>
      <c r="W35" s="11" t="s">
        <v>24</v>
      </c>
      <c r="X35" s="11" t="s">
        <v>25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</row>
    <row r="36" spans="1:46" x14ac:dyDescent="0.25">
      <c r="A36" t="s">
        <v>38</v>
      </c>
      <c r="B36" t="s">
        <v>81</v>
      </c>
      <c r="C36" t="s">
        <v>82</v>
      </c>
      <c r="D36" s="2">
        <v>44916</v>
      </c>
      <c r="E36" s="3">
        <v>750000</v>
      </c>
      <c r="F36" t="s">
        <v>41</v>
      </c>
      <c r="G36" t="s">
        <v>30</v>
      </c>
      <c r="H36" s="3">
        <v>750000</v>
      </c>
      <c r="I36" s="3">
        <v>267800</v>
      </c>
      <c r="J36" s="4">
        <f>I36/H36*100</f>
        <v>35.706666666666663</v>
      </c>
      <c r="K36" s="3">
        <v>605626</v>
      </c>
      <c r="L36" s="3">
        <v>80508</v>
      </c>
      <c r="M36" s="3">
        <f>H36-L36</f>
        <v>669492</v>
      </c>
      <c r="N36" s="3">
        <v>853850.40650000004</v>
      </c>
      <c r="O36" s="5">
        <f>M36/N36</f>
        <v>0.78408582452317421</v>
      </c>
      <c r="P36" s="6">
        <v>4807</v>
      </c>
      <c r="Q36" s="7">
        <f>M36/P36</f>
        <v>139.27439151237778</v>
      </c>
      <c r="R36" s="21" t="s">
        <v>83</v>
      </c>
      <c r="S36" s="9" t="e">
        <f>ABS(#REF!-O36)*100</f>
        <v>#REF!</v>
      </c>
      <c r="T36" t="s">
        <v>84</v>
      </c>
      <c r="U36" s="3">
        <v>59459</v>
      </c>
      <c r="W36" t="s">
        <v>46</v>
      </c>
      <c r="X36">
        <v>201</v>
      </c>
    </row>
    <row r="37" spans="1:46" ht="15.75" thickBot="1" x14ac:dyDescent="0.3">
      <c r="A37" t="s">
        <v>26</v>
      </c>
      <c r="B37" t="s">
        <v>85</v>
      </c>
      <c r="C37" t="s">
        <v>86</v>
      </c>
      <c r="D37" s="2">
        <v>44957</v>
      </c>
      <c r="E37" s="3">
        <v>70000</v>
      </c>
      <c r="F37" t="s">
        <v>29</v>
      </c>
      <c r="G37" t="s">
        <v>30</v>
      </c>
      <c r="H37" s="3">
        <v>70000</v>
      </c>
      <c r="I37" s="3">
        <v>39300</v>
      </c>
      <c r="J37" s="4">
        <v>0.56142857142857139</v>
      </c>
      <c r="K37" s="3">
        <v>67676</v>
      </c>
      <c r="L37" s="3">
        <v>12000</v>
      </c>
      <c r="M37" s="3">
        <v>58000</v>
      </c>
      <c r="N37" s="3">
        <v>76900.552490000002</v>
      </c>
      <c r="O37" s="5">
        <v>0.75422084916154808</v>
      </c>
      <c r="P37" s="6">
        <v>1604</v>
      </c>
      <c r="Q37" s="7">
        <v>43.640897755610972</v>
      </c>
      <c r="R37" s="21"/>
      <c r="S37" s="9">
        <f>ABS(O44-O37)*100</f>
        <v>75.422084916154802</v>
      </c>
      <c r="T37" t="s">
        <v>87</v>
      </c>
      <c r="U37" s="3">
        <v>12000</v>
      </c>
      <c r="X37">
        <v>201</v>
      </c>
    </row>
    <row r="38" spans="1:46" ht="15.75" thickTop="1" x14ac:dyDescent="0.25">
      <c r="A38" s="22"/>
      <c r="B38" s="22"/>
      <c r="C38" s="22"/>
      <c r="D38" s="23" t="s">
        <v>55</v>
      </c>
      <c r="E38" s="24">
        <f>+SUM(E36:E37)</f>
        <v>820000</v>
      </c>
      <c r="F38" s="22"/>
      <c r="G38" s="22"/>
      <c r="H38" s="24">
        <f>+SUM(H36:H37)</f>
        <v>820000</v>
      </c>
      <c r="I38" s="24">
        <f>+SUM(I36:I37)</f>
        <v>307100</v>
      </c>
      <c r="J38" s="25"/>
      <c r="K38" s="24">
        <f>+SUM(K36:K37)</f>
        <v>673302</v>
      </c>
      <c r="L38" s="24"/>
      <c r="M38" s="24">
        <f>+SUM(M36:M37)</f>
        <v>727492</v>
      </c>
      <c r="N38" s="24">
        <f>+SUM(N36:N37)</f>
        <v>930750.95899000007</v>
      </c>
      <c r="O38" s="26"/>
      <c r="P38" s="27"/>
      <c r="Q38" s="28">
        <f>AVERAGE(Q36:Q37)</f>
        <v>91.457644633994377</v>
      </c>
      <c r="R38" s="29"/>
      <c r="S38" s="30">
        <f>ABS(O40-O39)*100</f>
        <v>1.2464982186216056</v>
      </c>
      <c r="T38" s="22"/>
      <c r="U38" s="24"/>
      <c r="V38" s="22"/>
      <c r="W38" s="22"/>
      <c r="X38" s="22"/>
    </row>
    <row r="39" spans="1:46" x14ac:dyDescent="0.25">
      <c r="A39" s="31"/>
      <c r="B39" s="31"/>
      <c r="C39" s="31"/>
      <c r="D39" s="32"/>
      <c r="E39" s="33"/>
      <c r="F39" s="31"/>
      <c r="G39" s="31"/>
      <c r="H39" s="33"/>
      <c r="I39" s="33" t="s">
        <v>56</v>
      </c>
      <c r="J39" s="34">
        <f>I38/H38*100</f>
        <v>37.451219512195124</v>
      </c>
      <c r="K39" s="33"/>
      <c r="L39" s="33"/>
      <c r="M39" s="33"/>
      <c r="N39" s="33" t="s">
        <v>57</v>
      </c>
      <c r="O39" s="35">
        <f>M38/N38</f>
        <v>0.78161831902857715</v>
      </c>
      <c r="P39" s="36"/>
      <c r="Q39" s="37" t="s">
        <v>58</v>
      </c>
      <c r="R39" s="38">
        <f>STDEV(O36:O37)</f>
        <v>2.1117726598175002E-2</v>
      </c>
      <c r="S39" s="39"/>
      <c r="T39" s="31"/>
      <c r="U39" s="31"/>
      <c r="V39" s="32"/>
      <c r="W39" s="31"/>
      <c r="X39" s="31"/>
    </row>
    <row r="40" spans="1:46" ht="15.75" thickBot="1" x14ac:dyDescent="0.3">
      <c r="A40" s="40"/>
      <c r="B40" s="40"/>
      <c r="C40" s="40"/>
      <c r="D40" s="41"/>
      <c r="E40" s="42"/>
      <c r="F40" s="40"/>
      <c r="G40" s="40"/>
      <c r="H40" s="42"/>
      <c r="I40" s="42" t="s">
        <v>59</v>
      </c>
      <c r="J40" s="43">
        <f>STDEV(J36:J37)</f>
        <v>24.851436183558633</v>
      </c>
      <c r="K40" s="33"/>
      <c r="L40" s="33"/>
      <c r="M40" s="33"/>
      <c r="N40" s="42" t="s">
        <v>60</v>
      </c>
      <c r="O40" s="44">
        <f>AVERAGE(O36:O37)</f>
        <v>0.76915333684236109</v>
      </c>
      <c r="P40" s="45"/>
      <c r="Q40" s="46" t="s">
        <v>61</v>
      </c>
      <c r="R40" s="47" t="e">
        <f>AVERAGE(S36:S37)</f>
        <v>#REF!</v>
      </c>
      <c r="S40" s="48" t="s">
        <v>62</v>
      </c>
      <c r="T40" s="40" t="e">
        <f>+(R40/O40)</f>
        <v>#REF!</v>
      </c>
      <c r="U40" s="40"/>
      <c r="V40" s="41"/>
      <c r="W40" s="40"/>
      <c r="X40" s="40"/>
    </row>
    <row r="41" spans="1:46" x14ac:dyDescent="0.25">
      <c r="K41" s="49" t="s">
        <v>63</v>
      </c>
      <c r="L41" s="53"/>
      <c r="M41" s="50"/>
    </row>
    <row r="42" spans="1:46" x14ac:dyDescent="0.25">
      <c r="K42" s="54" t="s">
        <v>88</v>
      </c>
      <c r="L42" s="55"/>
      <c r="M42" s="56"/>
    </row>
    <row r="43" spans="1:46" ht="15.75" thickBot="1" x14ac:dyDescent="0.3">
      <c r="K43" s="51" t="s">
        <v>89</v>
      </c>
      <c r="L43" s="57"/>
      <c r="M43" s="52"/>
    </row>
    <row r="47" spans="1:46" x14ac:dyDescent="0.25">
      <c r="A47" s="10" t="s">
        <v>90</v>
      </c>
    </row>
    <row r="48" spans="1:46" x14ac:dyDescent="0.25">
      <c r="A48" s="11" t="s">
        <v>2</v>
      </c>
      <c r="B48" s="11" t="s">
        <v>3</v>
      </c>
      <c r="C48" s="11" t="s">
        <v>4</v>
      </c>
      <c r="D48" s="12" t="s">
        <v>5</v>
      </c>
      <c r="E48" s="13" t="s">
        <v>6</v>
      </c>
      <c r="F48" s="11" t="s">
        <v>7</v>
      </c>
      <c r="G48" s="11" t="s">
        <v>8</v>
      </c>
      <c r="H48" s="13" t="s">
        <v>9</v>
      </c>
      <c r="I48" s="13" t="s">
        <v>10</v>
      </c>
      <c r="J48" s="14" t="s">
        <v>11</v>
      </c>
      <c r="K48" s="13" t="s">
        <v>12</v>
      </c>
      <c r="L48" s="13" t="s">
        <v>13</v>
      </c>
      <c r="M48" s="13" t="s">
        <v>14</v>
      </c>
      <c r="N48" s="13" t="s">
        <v>15</v>
      </c>
      <c r="O48" s="15" t="s">
        <v>16</v>
      </c>
      <c r="P48" s="16" t="s">
        <v>17</v>
      </c>
      <c r="Q48" s="17" t="s">
        <v>18</v>
      </c>
      <c r="R48" s="18" t="s">
        <v>19</v>
      </c>
      <c r="S48" s="19" t="s">
        <v>20</v>
      </c>
      <c r="T48" s="11" t="s">
        <v>21</v>
      </c>
      <c r="U48" s="13" t="s">
        <v>22</v>
      </c>
      <c r="V48" s="11" t="s">
        <v>23</v>
      </c>
      <c r="W48" s="11" t="s">
        <v>24</v>
      </c>
      <c r="X48" s="11" t="s">
        <v>25</v>
      </c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</row>
    <row r="49" spans="1:24" x14ac:dyDescent="0.25">
      <c r="A49" t="s">
        <v>35</v>
      </c>
      <c r="B49" t="s">
        <v>91</v>
      </c>
      <c r="C49" t="s">
        <v>92</v>
      </c>
      <c r="D49" s="2">
        <v>44783</v>
      </c>
      <c r="E49" s="3">
        <v>330000</v>
      </c>
      <c r="F49" t="s">
        <v>29</v>
      </c>
      <c r="G49" t="s">
        <v>42</v>
      </c>
      <c r="H49" s="3">
        <v>330000</v>
      </c>
      <c r="I49" s="3">
        <v>72900</v>
      </c>
      <c r="J49" s="4">
        <v>0.22090909090909092</v>
      </c>
      <c r="K49" s="3">
        <v>378975</v>
      </c>
      <c r="L49" s="3">
        <v>11797</v>
      </c>
      <c r="M49" s="3">
        <v>318203</v>
      </c>
      <c r="N49" s="3">
        <v>580060.03159999999</v>
      </c>
      <c r="O49" s="5">
        <v>0.54856908365551316</v>
      </c>
      <c r="P49" s="6">
        <v>24360</v>
      </c>
      <c r="Q49" s="7">
        <v>13.546798029556649</v>
      </c>
      <c r="R49" s="21"/>
      <c r="S49" s="9" t="e">
        <f>ABS(#REF!-O49)*100</f>
        <v>#REF!</v>
      </c>
      <c r="T49" t="s">
        <v>93</v>
      </c>
      <c r="U49" s="3">
        <v>11797</v>
      </c>
      <c r="V49" t="s">
        <v>94</v>
      </c>
      <c r="X49">
        <v>201</v>
      </c>
    </row>
    <row r="50" spans="1:24" x14ac:dyDescent="0.25">
      <c r="A50" t="s">
        <v>38</v>
      </c>
      <c r="B50" t="s">
        <v>95</v>
      </c>
      <c r="C50" t="s">
        <v>96</v>
      </c>
      <c r="D50" s="2">
        <v>45163</v>
      </c>
      <c r="E50" s="3">
        <v>220000</v>
      </c>
      <c r="F50" t="s">
        <v>29</v>
      </c>
      <c r="G50" t="s">
        <v>30</v>
      </c>
      <c r="H50" s="3">
        <v>220000</v>
      </c>
      <c r="I50" s="3">
        <v>77800</v>
      </c>
      <c r="J50" s="4">
        <f>I50/H50*100</f>
        <v>35.363636363636367</v>
      </c>
      <c r="K50" s="3">
        <v>143411</v>
      </c>
      <c r="L50" s="3">
        <v>9618</v>
      </c>
      <c r="M50" s="3">
        <f>H50-L50</f>
        <v>210382</v>
      </c>
      <c r="N50" s="3">
        <v>198211.85185000001</v>
      </c>
      <c r="O50" s="5">
        <f>M50/N50</f>
        <v>1.0613996995457666</v>
      </c>
      <c r="P50" s="6">
        <v>2744</v>
      </c>
      <c r="Q50" s="7">
        <f>M50/P50</f>
        <v>76.669825072886297</v>
      </c>
      <c r="R50" s="21" t="s">
        <v>97</v>
      </c>
      <c r="S50" s="9" t="e">
        <f>ABS(#REF!-O50)*100</f>
        <v>#REF!</v>
      </c>
      <c r="T50" t="s">
        <v>98</v>
      </c>
      <c r="U50" s="3">
        <v>9618</v>
      </c>
      <c r="W50" t="s">
        <v>46</v>
      </c>
      <c r="X50">
        <v>201</v>
      </c>
    </row>
    <row r="51" spans="1:24" x14ac:dyDescent="0.25">
      <c r="A51" t="s">
        <v>38</v>
      </c>
      <c r="B51" t="s">
        <v>95</v>
      </c>
      <c r="C51" t="s">
        <v>96</v>
      </c>
      <c r="D51" s="2">
        <v>44672</v>
      </c>
      <c r="E51" s="3">
        <v>120000</v>
      </c>
      <c r="F51" t="s">
        <v>41</v>
      </c>
      <c r="G51" t="s">
        <v>30</v>
      </c>
      <c r="H51" s="3">
        <v>120000</v>
      </c>
      <c r="I51" s="3">
        <v>72600</v>
      </c>
      <c r="J51" s="4">
        <f>I51/H51*100</f>
        <v>60.5</v>
      </c>
      <c r="K51" s="3">
        <v>143411</v>
      </c>
      <c r="L51" s="3">
        <v>9618</v>
      </c>
      <c r="M51" s="3">
        <f>H51-L51</f>
        <v>110382</v>
      </c>
      <c r="N51" s="3">
        <v>198211.85185000001</v>
      </c>
      <c r="O51" s="5">
        <f>M51/N51</f>
        <v>0.55688900017711018</v>
      </c>
      <c r="P51" s="6">
        <v>2744</v>
      </c>
      <c r="Q51" s="7">
        <f>M51/P51</f>
        <v>40.226676384839649</v>
      </c>
      <c r="R51" s="21" t="s">
        <v>97</v>
      </c>
      <c r="S51" s="9" t="e">
        <f>ABS(#REF!-O51)*100</f>
        <v>#REF!</v>
      </c>
      <c r="T51" t="s">
        <v>98</v>
      </c>
      <c r="U51" s="3">
        <v>9618</v>
      </c>
      <c r="W51" t="s">
        <v>46</v>
      </c>
      <c r="X51">
        <v>201</v>
      </c>
    </row>
    <row r="52" spans="1:24" x14ac:dyDescent="0.25">
      <c r="A52" t="s">
        <v>26</v>
      </c>
      <c r="B52" t="s">
        <v>99</v>
      </c>
      <c r="C52" t="s">
        <v>100</v>
      </c>
      <c r="D52" s="2">
        <v>44720</v>
      </c>
      <c r="E52" s="3">
        <v>250000</v>
      </c>
      <c r="F52" t="s">
        <v>29</v>
      </c>
      <c r="G52" t="s">
        <v>30</v>
      </c>
      <c r="H52" s="3">
        <v>250000</v>
      </c>
      <c r="I52" s="3">
        <v>95500</v>
      </c>
      <c r="J52" s="4">
        <v>0.38200000000000001</v>
      </c>
      <c r="K52" s="3">
        <v>179896</v>
      </c>
      <c r="L52" s="3">
        <v>15000</v>
      </c>
      <c r="M52" s="3">
        <v>235000</v>
      </c>
      <c r="N52" s="3">
        <v>260499.21011000001</v>
      </c>
      <c r="O52" s="5">
        <v>0.90211405977303127</v>
      </c>
      <c r="P52" s="6">
        <v>5008</v>
      </c>
      <c r="Q52" s="7">
        <v>49.920127795527158</v>
      </c>
      <c r="R52" s="21"/>
      <c r="S52" s="9" t="e">
        <f>ABS(#REF!-O52)*100</f>
        <v>#REF!</v>
      </c>
      <c r="T52" t="s">
        <v>98</v>
      </c>
      <c r="U52" s="3">
        <v>15000</v>
      </c>
      <c r="X52">
        <v>201</v>
      </c>
    </row>
    <row r="53" spans="1:24" x14ac:dyDescent="0.25">
      <c r="A53" t="s">
        <v>26</v>
      </c>
      <c r="B53" t="s">
        <v>101</v>
      </c>
      <c r="C53" t="s">
        <v>102</v>
      </c>
      <c r="D53" s="2">
        <v>44872</v>
      </c>
      <c r="E53" s="3">
        <v>70000</v>
      </c>
      <c r="F53" t="s">
        <v>29</v>
      </c>
      <c r="G53" t="s">
        <v>30</v>
      </c>
      <c r="H53" s="3">
        <v>70000</v>
      </c>
      <c r="I53" s="3">
        <v>58700</v>
      </c>
      <c r="J53" s="4">
        <v>0.83857142857142852</v>
      </c>
      <c r="K53" s="3">
        <v>71316</v>
      </c>
      <c r="L53" s="3">
        <v>8218</v>
      </c>
      <c r="M53" s="3">
        <v>61782</v>
      </c>
      <c r="N53" s="3">
        <v>99680.884680000003</v>
      </c>
      <c r="O53" s="5">
        <v>0.61979786995606345</v>
      </c>
      <c r="P53" s="6">
        <v>2935</v>
      </c>
      <c r="Q53" s="7">
        <v>23.850085178875638</v>
      </c>
      <c r="R53" s="21"/>
      <c r="S53" s="9" t="e">
        <f>ABS(#REF!-O53)*100</f>
        <v>#REF!</v>
      </c>
      <c r="T53" t="s">
        <v>98</v>
      </c>
      <c r="U53" s="3">
        <v>6210</v>
      </c>
      <c r="X53">
        <v>201</v>
      </c>
    </row>
    <row r="54" spans="1:24" x14ac:dyDescent="0.25">
      <c r="A54" t="s">
        <v>26</v>
      </c>
      <c r="B54" t="s">
        <v>103</v>
      </c>
      <c r="C54" t="s">
        <v>104</v>
      </c>
      <c r="D54" s="2">
        <v>44959</v>
      </c>
      <c r="E54" s="3">
        <v>165000</v>
      </c>
      <c r="F54" t="s">
        <v>29</v>
      </c>
      <c r="G54" t="s">
        <v>30</v>
      </c>
      <c r="H54" s="3">
        <v>165000</v>
      </c>
      <c r="I54" s="3">
        <v>71400</v>
      </c>
      <c r="J54" s="4">
        <v>0.43272727272727274</v>
      </c>
      <c r="K54" s="3">
        <v>94294</v>
      </c>
      <c r="L54" s="3">
        <v>11761</v>
      </c>
      <c r="M54" s="3">
        <v>153239</v>
      </c>
      <c r="N54" s="3">
        <v>130383.88626</v>
      </c>
      <c r="O54" s="5">
        <v>1.1752909381334466</v>
      </c>
      <c r="P54" s="6">
        <v>2106</v>
      </c>
      <c r="Q54" s="7">
        <v>78.347578347578349</v>
      </c>
      <c r="R54" s="21"/>
      <c r="S54" s="9" t="e">
        <f>ABS(#REF!-O54)*100</f>
        <v>#REF!</v>
      </c>
      <c r="T54" t="s">
        <v>98</v>
      </c>
      <c r="U54" s="3">
        <v>11761</v>
      </c>
      <c r="X54">
        <v>201</v>
      </c>
    </row>
    <row r="55" spans="1:24" x14ac:dyDescent="0.25">
      <c r="A55" t="s">
        <v>26</v>
      </c>
      <c r="B55" t="s">
        <v>105</v>
      </c>
      <c r="C55" t="s">
        <v>106</v>
      </c>
      <c r="D55" s="2">
        <v>44910</v>
      </c>
      <c r="E55" s="3">
        <v>152000</v>
      </c>
      <c r="F55" t="s">
        <v>29</v>
      </c>
      <c r="G55" t="s">
        <v>30</v>
      </c>
      <c r="H55" s="3">
        <v>152000</v>
      </c>
      <c r="I55" s="3">
        <v>48800</v>
      </c>
      <c r="J55" s="4">
        <v>0.32105263157894737</v>
      </c>
      <c r="K55" s="3">
        <v>148044</v>
      </c>
      <c r="L55" s="3">
        <v>5000</v>
      </c>
      <c r="M55" s="3">
        <v>147000</v>
      </c>
      <c r="N55" s="3">
        <v>225977.88310000001</v>
      </c>
      <c r="O55" s="5">
        <v>0.6505061379610737</v>
      </c>
      <c r="P55" s="6">
        <v>4984</v>
      </c>
      <c r="Q55" s="7">
        <v>30.497592295345104</v>
      </c>
      <c r="R55" s="21"/>
      <c r="S55" s="9" t="e">
        <f>ABS(#REF!-O55)*100</f>
        <v>#REF!</v>
      </c>
      <c r="T55" t="s">
        <v>98</v>
      </c>
      <c r="U55" s="3">
        <v>5000</v>
      </c>
      <c r="X55">
        <v>201</v>
      </c>
    </row>
    <row r="56" spans="1:24" x14ac:dyDescent="0.25">
      <c r="A56" t="s">
        <v>47</v>
      </c>
      <c r="B56" t="s">
        <v>107</v>
      </c>
      <c r="C56" t="s">
        <v>108</v>
      </c>
      <c r="D56" s="2">
        <v>44697</v>
      </c>
      <c r="E56" s="3">
        <v>205000</v>
      </c>
      <c r="F56" t="s">
        <v>29</v>
      </c>
      <c r="G56" t="s">
        <v>30</v>
      </c>
      <c r="H56" s="3">
        <v>205000</v>
      </c>
      <c r="I56" s="3">
        <v>63700</v>
      </c>
      <c r="J56" s="4">
        <v>0.31073170731707317</v>
      </c>
      <c r="K56" s="3">
        <v>123465</v>
      </c>
      <c r="L56" s="3">
        <v>13865</v>
      </c>
      <c r="M56" s="3">
        <v>191135</v>
      </c>
      <c r="N56" s="3">
        <v>173143.75987000001</v>
      </c>
      <c r="O56" s="5">
        <v>1.1039092609719703</v>
      </c>
      <c r="P56" s="6">
        <v>3630</v>
      </c>
      <c r="Q56" s="7">
        <v>56.473829201101928</v>
      </c>
      <c r="R56" s="21"/>
      <c r="S56" s="9">
        <f>ABS(Q68-O56)*100</f>
        <v>110.39092609719702</v>
      </c>
      <c r="T56" t="s">
        <v>98</v>
      </c>
      <c r="U56" s="3">
        <v>13068</v>
      </c>
      <c r="X56">
        <v>201</v>
      </c>
    </row>
    <row r="57" spans="1:24" x14ac:dyDescent="0.25">
      <c r="A57" t="s">
        <v>47</v>
      </c>
      <c r="B57" t="s">
        <v>109</v>
      </c>
      <c r="C57" t="s">
        <v>110</v>
      </c>
      <c r="D57" s="2">
        <v>44910</v>
      </c>
      <c r="E57" s="3">
        <v>265000</v>
      </c>
      <c r="F57" t="s">
        <v>29</v>
      </c>
      <c r="G57" t="s">
        <v>30</v>
      </c>
      <c r="H57" s="3">
        <v>265000</v>
      </c>
      <c r="I57" s="3">
        <v>81900</v>
      </c>
      <c r="J57" s="4">
        <v>0.3090566037735849</v>
      </c>
      <c r="K57" s="3">
        <v>155182</v>
      </c>
      <c r="L57" s="3">
        <v>15246</v>
      </c>
      <c r="M57" s="3">
        <v>249754</v>
      </c>
      <c r="N57" s="3">
        <v>221067.93049</v>
      </c>
      <c r="O57" s="5">
        <v>1.1297613337512</v>
      </c>
      <c r="P57" s="6">
        <v>3360</v>
      </c>
      <c r="Q57" s="7">
        <v>78.86904761904762</v>
      </c>
      <c r="R57" s="21"/>
      <c r="S57" s="9">
        <f>ABS(Q68-O57)*100</f>
        <v>112.97613337512</v>
      </c>
      <c r="T57" t="s">
        <v>98</v>
      </c>
      <c r="U57" s="3">
        <v>15246</v>
      </c>
      <c r="X57">
        <v>201</v>
      </c>
    </row>
    <row r="58" spans="1:24" ht="15.75" thickBot="1" x14ac:dyDescent="0.3">
      <c r="A58" t="s">
        <v>35</v>
      </c>
      <c r="B58" t="s">
        <v>111</v>
      </c>
      <c r="C58" t="s">
        <v>112</v>
      </c>
      <c r="D58" s="2">
        <v>44935</v>
      </c>
      <c r="E58" s="3">
        <v>76000</v>
      </c>
      <c r="F58" t="s">
        <v>29</v>
      </c>
      <c r="G58" t="s">
        <v>30</v>
      </c>
      <c r="H58" s="3">
        <v>76000</v>
      </c>
      <c r="I58" s="3">
        <v>44500</v>
      </c>
      <c r="J58" s="4">
        <v>0.58552631578947367</v>
      </c>
      <c r="K58" s="3">
        <v>65617</v>
      </c>
      <c r="L58" s="3">
        <v>5625</v>
      </c>
      <c r="M58" s="3">
        <v>70375</v>
      </c>
      <c r="N58" s="3">
        <v>94774.091629999995</v>
      </c>
      <c r="O58" s="5">
        <v>0.74255525734549321</v>
      </c>
      <c r="P58" s="6">
        <v>5760</v>
      </c>
      <c r="Q58" s="7">
        <v>13.194444444444445</v>
      </c>
      <c r="R58" s="21"/>
      <c r="S58" s="9">
        <f>ABS(Q70-O58)*100</f>
        <v>6.6589092515945136</v>
      </c>
      <c r="T58" t="s">
        <v>98</v>
      </c>
      <c r="U58" s="3">
        <v>5625</v>
      </c>
      <c r="X58">
        <v>201</v>
      </c>
    </row>
    <row r="59" spans="1:24" ht="15.75" thickTop="1" x14ac:dyDescent="0.25">
      <c r="A59" s="22"/>
      <c r="B59" s="22"/>
      <c r="C59" s="22"/>
      <c r="D59" s="23" t="s">
        <v>55</v>
      </c>
      <c r="E59" s="24">
        <f>+SUM(E49:E58)</f>
        <v>1853000</v>
      </c>
      <c r="F59" s="22"/>
      <c r="G59" s="22"/>
      <c r="H59" s="24">
        <f>+SUM(H49:H58)</f>
        <v>1853000</v>
      </c>
      <c r="I59" s="24">
        <f>+SUM(I49:I58)</f>
        <v>687800</v>
      </c>
      <c r="J59" s="25"/>
      <c r="K59" s="24">
        <f>+SUM(K49:K58)</f>
        <v>1503611</v>
      </c>
      <c r="L59" s="24"/>
      <c r="M59" s="24">
        <f>+SUM(M49:M58)</f>
        <v>1747252</v>
      </c>
      <c r="N59" s="24">
        <f>+SUM(N49:N58)</f>
        <v>2182011.3814399997</v>
      </c>
      <c r="O59" s="26"/>
      <c r="P59" s="27"/>
      <c r="Q59" s="28">
        <f>AVERAGE(Q49:Q58)</f>
        <v>46.159600436920286</v>
      </c>
      <c r="R59" s="29"/>
      <c r="S59" s="30">
        <f>ABS(O61-O60)*100</f>
        <v>4.8326337326604403</v>
      </c>
      <c r="T59" s="22"/>
      <c r="U59" s="24"/>
      <c r="V59" s="22"/>
      <c r="W59" s="22"/>
      <c r="X59" s="22"/>
    </row>
    <row r="60" spans="1:24" x14ac:dyDescent="0.25">
      <c r="A60" s="31"/>
      <c r="B60" s="31"/>
      <c r="C60" s="31"/>
      <c r="D60" s="32"/>
      <c r="E60" s="33"/>
      <c r="F60" s="31"/>
      <c r="G60" s="31"/>
      <c r="H60" s="33"/>
      <c r="I60" s="33" t="s">
        <v>56</v>
      </c>
      <c r="J60" s="34">
        <f>I59/H59*100</f>
        <v>37.118186724230981</v>
      </c>
      <c r="K60" s="33"/>
      <c r="L60" s="33"/>
      <c r="M60" s="33"/>
      <c r="N60" s="33" t="s">
        <v>57</v>
      </c>
      <c r="O60" s="35">
        <f>M59/N59</f>
        <v>0.80075292680046239</v>
      </c>
      <c r="P60" s="36"/>
      <c r="Q60" s="37" t="s">
        <v>58</v>
      </c>
      <c r="R60" s="38">
        <f>STDEV(O49:O58)</f>
        <v>0.25321435620337973</v>
      </c>
      <c r="S60" s="39"/>
      <c r="T60" s="31"/>
      <c r="U60" s="31"/>
      <c r="V60" s="32"/>
      <c r="W60" s="31"/>
      <c r="X60" s="31"/>
    </row>
    <row r="61" spans="1:24" x14ac:dyDescent="0.25">
      <c r="A61" s="40"/>
      <c r="B61" s="40"/>
      <c r="C61" s="40"/>
      <c r="D61" s="41"/>
      <c r="E61" s="42"/>
      <c r="F61" s="40"/>
      <c r="G61" s="40"/>
      <c r="H61" s="42"/>
      <c r="I61" s="42" t="s">
        <v>59</v>
      </c>
      <c r="J61" s="43">
        <f>STDEV(J49:J58)</f>
        <v>20.889182676117787</v>
      </c>
      <c r="K61" s="42"/>
      <c r="L61" s="42"/>
      <c r="M61" s="42"/>
      <c r="N61" s="42" t="s">
        <v>60</v>
      </c>
      <c r="O61" s="44">
        <f>AVERAGE(O49:O58)</f>
        <v>0.8490792641270668</v>
      </c>
      <c r="P61" s="45"/>
      <c r="Q61" s="46" t="s">
        <v>61</v>
      </c>
      <c r="R61" s="47" t="e">
        <f>AVERAGE(S49:S58)</f>
        <v>#REF!</v>
      </c>
      <c r="S61" s="48" t="s">
        <v>62</v>
      </c>
      <c r="T61" s="40" t="e">
        <f>+(R61/O61)</f>
        <v>#REF!</v>
      </c>
      <c r="U61" s="40"/>
      <c r="V61" s="41"/>
      <c r="W61" s="40"/>
      <c r="X61" s="40"/>
    </row>
    <row r="65" spans="1:48" x14ac:dyDescent="0.25">
      <c r="A65" s="11" t="s">
        <v>2</v>
      </c>
      <c r="B65" s="11" t="s">
        <v>3</v>
      </c>
      <c r="C65" s="11" t="s">
        <v>4</v>
      </c>
      <c r="D65" s="12" t="s">
        <v>5</v>
      </c>
      <c r="E65" s="13" t="s">
        <v>6</v>
      </c>
      <c r="F65" s="13" t="s">
        <v>113</v>
      </c>
      <c r="G65" s="13" t="s">
        <v>114</v>
      </c>
      <c r="H65" s="11" t="s">
        <v>7</v>
      </c>
      <c r="I65" s="11" t="s">
        <v>8</v>
      </c>
      <c r="J65" s="13" t="s">
        <v>9</v>
      </c>
      <c r="K65" s="13" t="s">
        <v>10</v>
      </c>
      <c r="L65" s="14" t="s">
        <v>11</v>
      </c>
      <c r="M65" s="13" t="s">
        <v>12</v>
      </c>
      <c r="N65" s="13" t="s">
        <v>13</v>
      </c>
      <c r="O65" s="13" t="s">
        <v>14</v>
      </c>
      <c r="P65" s="13" t="s">
        <v>15</v>
      </c>
      <c r="Q65" s="15" t="s">
        <v>16</v>
      </c>
      <c r="R65" s="16" t="s">
        <v>17</v>
      </c>
      <c r="S65" s="17" t="s">
        <v>18</v>
      </c>
      <c r="T65" s="18" t="s">
        <v>19</v>
      </c>
      <c r="U65" s="19" t="s">
        <v>20</v>
      </c>
      <c r="V65" s="11" t="s">
        <v>21</v>
      </c>
      <c r="W65" s="13" t="s">
        <v>22</v>
      </c>
      <c r="X65" s="11" t="s">
        <v>23</v>
      </c>
      <c r="Y65" s="11" t="s">
        <v>24</v>
      </c>
      <c r="Z65" s="11" t="s">
        <v>25</v>
      </c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</row>
    <row r="66" spans="1:48" x14ac:dyDescent="0.25">
      <c r="A66" t="s">
        <v>38</v>
      </c>
      <c r="B66" t="s">
        <v>95</v>
      </c>
      <c r="C66" t="s">
        <v>96</v>
      </c>
      <c r="D66" s="2">
        <v>45163</v>
      </c>
      <c r="E66" s="3">
        <v>220000</v>
      </c>
      <c r="F66" s="58">
        <v>8</v>
      </c>
      <c r="G66" s="3">
        <f>E66/F66</f>
        <v>27500</v>
      </c>
      <c r="H66" t="s">
        <v>29</v>
      </c>
      <c r="I66" t="s">
        <v>30</v>
      </c>
      <c r="J66" s="3">
        <v>220000</v>
      </c>
      <c r="K66" s="3">
        <v>77800</v>
      </c>
      <c r="L66" s="4">
        <f>K66/J66*100</f>
        <v>35.363636363636367</v>
      </c>
      <c r="M66" s="3">
        <v>143411</v>
      </c>
      <c r="N66" s="3">
        <v>9618</v>
      </c>
      <c r="O66" s="3">
        <f>J66-N66</f>
        <v>210382</v>
      </c>
      <c r="P66" s="3">
        <v>198211.85185000001</v>
      </c>
      <c r="Q66" s="5">
        <f>O66/P66</f>
        <v>1.0613996995457666</v>
      </c>
      <c r="R66" s="6">
        <v>2744</v>
      </c>
      <c r="S66" s="7">
        <f>O66/R66</f>
        <v>76.669825072886297</v>
      </c>
      <c r="T66" s="21" t="s">
        <v>97</v>
      </c>
      <c r="U66" s="9">
        <f>ABS(O78-Q66)*100</f>
        <v>106.13996995457666</v>
      </c>
      <c r="V66" t="s">
        <v>98</v>
      </c>
      <c r="W66" s="3">
        <v>9618</v>
      </c>
      <c r="Y66" t="s">
        <v>46</v>
      </c>
      <c r="Z66">
        <v>201</v>
      </c>
    </row>
    <row r="67" spans="1:48" ht="15.75" thickBot="1" x14ac:dyDescent="0.3">
      <c r="A67" t="s">
        <v>38</v>
      </c>
      <c r="B67" t="s">
        <v>95</v>
      </c>
      <c r="C67" t="s">
        <v>96</v>
      </c>
      <c r="D67" s="2">
        <v>44672</v>
      </c>
      <c r="E67" s="3">
        <v>120000</v>
      </c>
      <c r="F67" s="58">
        <v>8</v>
      </c>
      <c r="G67" s="3">
        <f>E67/F67</f>
        <v>15000</v>
      </c>
      <c r="H67" t="s">
        <v>41</v>
      </c>
      <c r="I67" t="s">
        <v>30</v>
      </c>
      <c r="J67" s="3">
        <v>120000</v>
      </c>
      <c r="K67" s="3">
        <v>72600</v>
      </c>
      <c r="L67" s="4">
        <f>K67/J67*100</f>
        <v>60.5</v>
      </c>
      <c r="M67" s="3">
        <v>143411</v>
      </c>
      <c r="N67" s="3">
        <v>9618</v>
      </c>
      <c r="O67" s="3">
        <f>J67-N67</f>
        <v>110382</v>
      </c>
      <c r="P67" s="3">
        <v>198211.85185000001</v>
      </c>
      <c r="Q67" s="5">
        <f>O67/P67</f>
        <v>0.55688900017711018</v>
      </c>
      <c r="R67" s="6">
        <v>2744</v>
      </c>
      <c r="S67" s="7">
        <f>O67/R67</f>
        <v>40.226676384839649</v>
      </c>
      <c r="T67" s="21" t="s">
        <v>97</v>
      </c>
      <c r="U67" s="9">
        <f>ABS(O78-Q67)*100</f>
        <v>55.68890001771102</v>
      </c>
      <c r="V67" t="s">
        <v>98</v>
      </c>
      <c r="W67" s="3">
        <v>9618</v>
      </c>
      <c r="Y67" t="s">
        <v>46</v>
      </c>
      <c r="Z67">
        <v>201</v>
      </c>
    </row>
    <row r="68" spans="1:48" ht="15.75" thickTop="1" x14ac:dyDescent="0.25">
      <c r="A68" s="22"/>
      <c r="B68" s="22"/>
      <c r="C68" s="22"/>
      <c r="D68" s="23" t="s">
        <v>55</v>
      </c>
      <c r="E68" s="24">
        <f>+SUM(E66:E67)</f>
        <v>340000</v>
      </c>
      <c r="F68" s="24"/>
      <c r="G68" s="24">
        <f>AVERAGE(G66:G67)</f>
        <v>21250</v>
      </c>
      <c r="H68" s="22"/>
      <c r="I68" s="22"/>
      <c r="J68" s="24">
        <f>+SUM(J66:J67)</f>
        <v>340000</v>
      </c>
      <c r="K68" s="24">
        <f>+SUM(K66:K67)</f>
        <v>150400</v>
      </c>
      <c r="L68" s="25"/>
      <c r="M68" s="24">
        <f>+SUM(M66:M67)</f>
        <v>286822</v>
      </c>
      <c r="N68" s="24"/>
      <c r="O68" s="24">
        <f>+SUM(O66:O67)</f>
        <v>320764</v>
      </c>
      <c r="P68" s="24">
        <f>+SUM(P66:P67)</f>
        <v>396423.70370000001</v>
      </c>
      <c r="Q68" s="26"/>
      <c r="R68" s="27"/>
      <c r="S68" s="28">
        <f>AVERAGE(S66:S67)</f>
        <v>58.448250728862973</v>
      </c>
      <c r="T68" s="29"/>
      <c r="U68" s="30">
        <f>ABS(Q70-Q69)*100</f>
        <v>0</v>
      </c>
      <c r="V68" s="22"/>
      <c r="W68" s="24"/>
      <c r="X68" s="22"/>
      <c r="Y68" s="22"/>
      <c r="Z68" s="22"/>
    </row>
    <row r="69" spans="1:48" x14ac:dyDescent="0.25">
      <c r="A69" s="31"/>
      <c r="B69" s="31"/>
      <c r="C69" s="31"/>
      <c r="D69" s="32"/>
      <c r="E69" s="33"/>
      <c r="F69" s="33"/>
      <c r="G69" s="33"/>
      <c r="H69" s="31"/>
      <c r="I69" s="31"/>
      <c r="J69" s="33"/>
      <c r="K69" s="33" t="s">
        <v>56</v>
      </c>
      <c r="L69" s="34">
        <f>K68/J68*100</f>
        <v>44.235294117647058</v>
      </c>
      <c r="M69" s="33"/>
      <c r="N69" s="33"/>
      <c r="O69" s="33"/>
      <c r="P69" s="33" t="s">
        <v>57</v>
      </c>
      <c r="Q69" s="35">
        <f>O68/P68</f>
        <v>0.80914434986143835</v>
      </c>
      <c r="R69" s="36"/>
      <c r="S69" s="37" t="s">
        <v>58</v>
      </c>
      <c r="T69" s="38">
        <f>STDEV(Q66:Q67)</f>
        <v>0.35674293670474522</v>
      </c>
      <c r="U69" s="39"/>
      <c r="V69" s="31"/>
      <c r="W69" s="31"/>
      <c r="X69" s="32"/>
      <c r="Y69" s="31"/>
      <c r="Z69" s="31"/>
    </row>
    <row r="70" spans="1:48" x14ac:dyDescent="0.25">
      <c r="A70" s="40"/>
      <c r="B70" s="40"/>
      <c r="C70" s="40"/>
      <c r="D70" s="41"/>
      <c r="E70" s="42"/>
      <c r="F70" s="42"/>
      <c r="G70" s="42"/>
      <c r="H70" s="40"/>
      <c r="I70" s="40"/>
      <c r="J70" s="42"/>
      <c r="K70" s="42" t="s">
        <v>59</v>
      </c>
      <c r="L70" s="43">
        <f>STDEV(L66:L67)</f>
        <v>17.774093181643664</v>
      </c>
      <c r="M70" s="42"/>
      <c r="N70" s="42"/>
      <c r="O70" s="42"/>
      <c r="P70" s="42" t="s">
        <v>60</v>
      </c>
      <c r="Q70" s="44">
        <f>AVERAGE(Q66:Q67)</f>
        <v>0.80914434986143835</v>
      </c>
      <c r="R70" s="45"/>
      <c r="S70" s="46" t="s">
        <v>61</v>
      </c>
      <c r="T70" s="47">
        <f>AVERAGE(U66:U67)</f>
        <v>80.914434986143846</v>
      </c>
      <c r="U70" s="48" t="s">
        <v>62</v>
      </c>
      <c r="V70" s="40">
        <f>+(T70/Q70)</f>
        <v>100.00000000000001</v>
      </c>
      <c r="W70" s="40"/>
      <c r="X70" s="41"/>
      <c r="Y70" s="40"/>
      <c r="Z70" s="40"/>
    </row>
  </sheetData>
  <conditionalFormatting sqref="T50:X58 A50:R58 A66:T67 A4:X10 A36:X37 A20:X23">
    <cfRule type="expression" dxfId="15" priority="13" stopIfTrue="1">
      <formula>MOD(ROW(),4)&gt;1</formula>
    </cfRule>
    <cfRule type="expression" dxfId="14" priority="14" stopIfTrue="1">
      <formula>MOD(ROW(),4)&lt;2</formula>
    </cfRule>
  </conditionalFormatting>
  <conditionalFormatting sqref="B49:X49 S50 S53 S56">
    <cfRule type="expression" dxfId="13" priority="11" stopIfTrue="1">
      <formula>MOD(ROW(),4)&gt;1</formula>
    </cfRule>
    <cfRule type="expression" dxfId="12" priority="12" stopIfTrue="1">
      <formula>MOD(ROW(),4)&lt;2</formula>
    </cfRule>
  </conditionalFormatting>
  <conditionalFormatting sqref="A49">
    <cfRule type="expression" dxfId="11" priority="9" stopIfTrue="1">
      <formula>MOD(ROW(),4)&gt;1</formula>
    </cfRule>
    <cfRule type="expression" dxfId="10" priority="10" stopIfTrue="1">
      <formula>MOD(ROW(),4)&lt;2</formula>
    </cfRule>
  </conditionalFormatting>
  <conditionalFormatting sqref="S51:S52 S54:S55 S57:S58">
    <cfRule type="expression" dxfId="9" priority="7" stopIfTrue="1">
      <formula>MOD(ROW(),4)&gt;1</formula>
    </cfRule>
    <cfRule type="expression" dxfId="8" priority="8" stopIfTrue="1">
      <formula>MOD(ROW(),4)&lt;2</formula>
    </cfRule>
  </conditionalFormatting>
  <conditionalFormatting sqref="U67">
    <cfRule type="expression" dxfId="7" priority="1" stopIfTrue="1">
      <formula>MOD(ROW(),4)&gt;1</formula>
    </cfRule>
    <cfRule type="expression" dxfId="6" priority="2" stopIfTrue="1">
      <formula>MOD(ROW(),4)&lt;2</formula>
    </cfRule>
  </conditionalFormatting>
  <conditionalFormatting sqref="V66:Z67">
    <cfRule type="expression" dxfId="5" priority="5" stopIfTrue="1">
      <formula>MOD(ROW(),4)&gt;1</formula>
    </cfRule>
    <cfRule type="expression" dxfId="4" priority="6" stopIfTrue="1">
      <formula>MOD(ROW(),4)&lt;2</formula>
    </cfRule>
  </conditionalFormatting>
  <conditionalFormatting sqref="U66">
    <cfRule type="expression" dxfId="3" priority="3" stopIfTrue="1">
      <formula>MOD(ROW(),4)&gt;1</formula>
    </cfRule>
    <cfRule type="expression" dxfId="2" priority="4" stopIfTrue="1">
      <formula>MOD(ROW(),4)&lt;2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workbookViewId="0">
      <selection activeCell="E12" sqref="E12"/>
    </sheetView>
  </sheetViews>
  <sheetFormatPr defaultRowHeight="15" x14ac:dyDescent="0.25"/>
  <sheetData>
    <row r="1" spans="1:18" x14ac:dyDescent="0.25">
      <c r="A1" t="s">
        <v>115</v>
      </c>
      <c r="B1" t="s">
        <v>116</v>
      </c>
      <c r="C1" t="s">
        <v>117</v>
      </c>
      <c r="D1" t="s">
        <v>118</v>
      </c>
      <c r="E1" t="s">
        <v>119</v>
      </c>
      <c r="F1" t="s">
        <v>120</v>
      </c>
      <c r="G1" t="s">
        <v>121</v>
      </c>
      <c r="H1" t="s">
        <v>122</v>
      </c>
      <c r="I1" t="s">
        <v>123</v>
      </c>
      <c r="J1" t="s">
        <v>124</v>
      </c>
      <c r="K1" t="s">
        <v>125</v>
      </c>
      <c r="L1" t="s">
        <v>126</v>
      </c>
      <c r="M1" t="s">
        <v>127</v>
      </c>
      <c r="N1" t="s">
        <v>128</v>
      </c>
      <c r="O1" t="s">
        <v>129</v>
      </c>
      <c r="P1" t="s">
        <v>130</v>
      </c>
      <c r="Q1" t="s">
        <v>131</v>
      </c>
      <c r="R1" t="s">
        <v>132</v>
      </c>
    </row>
    <row r="2" spans="1:18" x14ac:dyDescent="0.25">
      <c r="A2" t="s">
        <v>133</v>
      </c>
      <c r="C2" t="s">
        <v>134</v>
      </c>
      <c r="D2" t="s">
        <v>135</v>
      </c>
      <c r="E2" t="s">
        <v>136</v>
      </c>
      <c r="F2">
        <v>4.2</v>
      </c>
      <c r="G2">
        <v>1966</v>
      </c>
      <c r="I2">
        <v>2</v>
      </c>
      <c r="L2">
        <v>14</v>
      </c>
      <c r="N2">
        <v>14</v>
      </c>
      <c r="Q2">
        <v>680</v>
      </c>
    </row>
    <row r="3" spans="1:18" x14ac:dyDescent="0.25">
      <c r="A3" t="s">
        <v>137</v>
      </c>
      <c r="B3" t="s">
        <v>138</v>
      </c>
      <c r="C3" t="s">
        <v>134</v>
      </c>
      <c r="D3" t="s">
        <v>135</v>
      </c>
      <c r="E3" t="s">
        <v>136</v>
      </c>
      <c r="F3">
        <v>0.35</v>
      </c>
      <c r="G3">
        <v>1982</v>
      </c>
      <c r="I3">
        <v>2</v>
      </c>
      <c r="L3">
        <v>28</v>
      </c>
      <c r="N3">
        <v>28</v>
      </c>
      <c r="Q3">
        <v>860</v>
      </c>
    </row>
    <row r="4" spans="1:18" x14ac:dyDescent="0.25">
      <c r="A4" t="s">
        <v>139</v>
      </c>
      <c r="B4" t="s">
        <v>140</v>
      </c>
      <c r="C4" t="s">
        <v>134</v>
      </c>
      <c r="D4" t="s">
        <v>135</v>
      </c>
      <c r="E4" t="s">
        <v>136</v>
      </c>
      <c r="F4">
        <v>1.1000000000000001</v>
      </c>
      <c r="G4">
        <v>1967</v>
      </c>
      <c r="I4">
        <v>3</v>
      </c>
      <c r="K4">
        <v>15</v>
      </c>
      <c r="L4">
        <v>18</v>
      </c>
      <c r="N4">
        <v>33</v>
      </c>
      <c r="P4">
        <v>851</v>
      </c>
      <c r="Q4">
        <v>996</v>
      </c>
    </row>
    <row r="5" spans="1:18" x14ac:dyDescent="0.25">
      <c r="A5" t="s">
        <v>141</v>
      </c>
      <c r="B5" t="s">
        <v>142</v>
      </c>
      <c r="C5" t="s">
        <v>134</v>
      </c>
      <c r="D5" t="s">
        <v>135</v>
      </c>
      <c r="E5" t="s">
        <v>136</v>
      </c>
      <c r="F5">
        <v>3.34</v>
      </c>
      <c r="G5">
        <v>1973</v>
      </c>
      <c r="I5">
        <v>3</v>
      </c>
      <c r="L5">
        <v>33</v>
      </c>
      <c r="N5">
        <v>33</v>
      </c>
      <c r="Q5">
        <v>776</v>
      </c>
    </row>
    <row r="6" spans="1:18" x14ac:dyDescent="0.25">
      <c r="A6" t="s">
        <v>143</v>
      </c>
      <c r="B6" t="s">
        <v>144</v>
      </c>
      <c r="C6" t="s">
        <v>134</v>
      </c>
      <c r="D6" t="s">
        <v>135</v>
      </c>
      <c r="E6" t="s">
        <v>136</v>
      </c>
      <c r="F6">
        <v>4.46</v>
      </c>
      <c r="G6">
        <v>1965</v>
      </c>
      <c r="I6">
        <v>2</v>
      </c>
      <c r="K6">
        <v>15</v>
      </c>
      <c r="L6">
        <v>33</v>
      </c>
      <c r="N6">
        <v>48</v>
      </c>
      <c r="P6">
        <v>657</v>
      </c>
      <c r="Q6">
        <v>767</v>
      </c>
    </row>
    <row r="7" spans="1:18" x14ac:dyDescent="0.25">
      <c r="A7" t="s">
        <v>145</v>
      </c>
      <c r="B7" t="s">
        <v>146</v>
      </c>
      <c r="C7" t="s">
        <v>134</v>
      </c>
      <c r="D7" t="s">
        <v>135</v>
      </c>
      <c r="E7" t="s">
        <v>136</v>
      </c>
      <c r="F7">
        <v>3.81</v>
      </c>
      <c r="G7">
        <v>1969</v>
      </c>
      <c r="I7">
        <v>2</v>
      </c>
      <c r="K7">
        <v>48</v>
      </c>
      <c r="L7">
        <v>56</v>
      </c>
      <c r="N7">
        <v>104</v>
      </c>
      <c r="P7">
        <v>1025</v>
      </c>
      <c r="Q7">
        <v>1100</v>
      </c>
    </row>
    <row r="8" spans="1:18" x14ac:dyDescent="0.25">
      <c r="A8" t="s">
        <v>147</v>
      </c>
      <c r="B8" t="s">
        <v>148</v>
      </c>
      <c r="C8" t="s">
        <v>134</v>
      </c>
      <c r="D8" t="s">
        <v>135</v>
      </c>
      <c r="E8" t="s">
        <v>136</v>
      </c>
      <c r="F8">
        <v>2.61</v>
      </c>
      <c r="G8">
        <v>1968</v>
      </c>
      <c r="H8">
        <v>2005</v>
      </c>
      <c r="I8">
        <v>2</v>
      </c>
      <c r="K8">
        <v>62</v>
      </c>
      <c r="L8">
        <v>50</v>
      </c>
      <c r="N8">
        <v>112</v>
      </c>
      <c r="P8">
        <v>881</v>
      </c>
      <c r="Q8">
        <v>996</v>
      </c>
    </row>
    <row r="9" spans="1:18" x14ac:dyDescent="0.25">
      <c r="A9" t="s">
        <v>149</v>
      </c>
      <c r="B9" t="s">
        <v>150</v>
      </c>
      <c r="C9" t="s">
        <v>134</v>
      </c>
      <c r="D9" t="s">
        <v>135</v>
      </c>
      <c r="E9" t="s">
        <v>136</v>
      </c>
      <c r="F9">
        <v>0.66</v>
      </c>
      <c r="G9">
        <v>1954</v>
      </c>
      <c r="I9">
        <v>2</v>
      </c>
      <c r="K9">
        <v>40</v>
      </c>
      <c r="L9">
        <v>92</v>
      </c>
      <c r="N9">
        <v>132</v>
      </c>
      <c r="P9">
        <v>1052</v>
      </c>
      <c r="Q9">
        <v>1230</v>
      </c>
    </row>
    <row r="10" spans="1:18" x14ac:dyDescent="0.25">
      <c r="A10" t="s">
        <v>151</v>
      </c>
      <c r="C10" t="s">
        <v>134</v>
      </c>
      <c r="D10" t="s">
        <v>135</v>
      </c>
      <c r="E10" t="s">
        <v>152</v>
      </c>
      <c r="F10">
        <v>3.36</v>
      </c>
      <c r="G10">
        <v>1948</v>
      </c>
      <c r="I10">
        <v>3</v>
      </c>
      <c r="K10">
        <v>22</v>
      </c>
      <c r="L10">
        <v>12</v>
      </c>
      <c r="N10">
        <v>34</v>
      </c>
      <c r="P10">
        <v>484</v>
      </c>
      <c r="Q10">
        <v>608</v>
      </c>
    </row>
    <row r="11" spans="1:18" x14ac:dyDescent="0.25">
      <c r="A11" t="s">
        <v>153</v>
      </c>
      <c r="B11" t="s">
        <v>154</v>
      </c>
      <c r="C11" t="s">
        <v>134</v>
      </c>
      <c r="D11" t="s">
        <v>135</v>
      </c>
      <c r="E11" t="s">
        <v>152</v>
      </c>
      <c r="F11">
        <v>0.27</v>
      </c>
      <c r="G11">
        <v>1926</v>
      </c>
      <c r="I11">
        <v>2</v>
      </c>
      <c r="J11">
        <v>23</v>
      </c>
      <c r="K11">
        <v>38</v>
      </c>
      <c r="L11">
        <v>2</v>
      </c>
      <c r="N11">
        <v>63</v>
      </c>
      <c r="O11">
        <v>524</v>
      </c>
      <c r="P11">
        <v>629</v>
      </c>
      <c r="Q11">
        <v>681</v>
      </c>
    </row>
    <row r="12" spans="1:18" x14ac:dyDescent="0.25">
      <c r="A12" t="s">
        <v>156</v>
      </c>
      <c r="B12" t="s">
        <v>157</v>
      </c>
      <c r="C12" t="s">
        <v>134</v>
      </c>
      <c r="D12" t="s">
        <v>135</v>
      </c>
      <c r="E12" t="s">
        <v>155</v>
      </c>
      <c r="F12">
        <v>4.2</v>
      </c>
      <c r="G12">
        <v>1974</v>
      </c>
      <c r="I12">
        <v>1</v>
      </c>
      <c r="K12">
        <v>1</v>
      </c>
      <c r="L12">
        <v>17</v>
      </c>
      <c r="N12">
        <v>18</v>
      </c>
      <c r="P12">
        <v>645</v>
      </c>
      <c r="Q12">
        <v>693</v>
      </c>
    </row>
    <row r="13" spans="1:18" x14ac:dyDescent="0.25">
      <c r="A13" t="s">
        <v>158</v>
      </c>
      <c r="C13" t="s">
        <v>134</v>
      </c>
      <c r="D13" t="s">
        <v>135</v>
      </c>
      <c r="E13" t="s">
        <v>155</v>
      </c>
      <c r="F13">
        <v>36.08</v>
      </c>
      <c r="G13">
        <v>1973</v>
      </c>
      <c r="I13">
        <v>2</v>
      </c>
      <c r="K13">
        <v>11</v>
      </c>
      <c r="L13">
        <v>11</v>
      </c>
      <c r="N13">
        <v>22</v>
      </c>
      <c r="P13">
        <v>887</v>
      </c>
      <c r="Q13">
        <v>985</v>
      </c>
    </row>
    <row r="14" spans="1:18" x14ac:dyDescent="0.25">
      <c r="A14" t="s">
        <v>159</v>
      </c>
      <c r="B14" t="s">
        <v>160</v>
      </c>
      <c r="C14" t="s">
        <v>134</v>
      </c>
      <c r="D14" t="s">
        <v>135</v>
      </c>
      <c r="E14" t="s">
        <v>155</v>
      </c>
      <c r="F14">
        <v>99.58</v>
      </c>
      <c r="G14">
        <v>1972</v>
      </c>
      <c r="I14">
        <v>3</v>
      </c>
      <c r="K14">
        <v>3</v>
      </c>
      <c r="L14">
        <v>33</v>
      </c>
      <c r="N14">
        <v>36</v>
      </c>
      <c r="P14">
        <v>942</v>
      </c>
      <c r="Q14">
        <v>921</v>
      </c>
    </row>
    <row r="15" spans="1:18" x14ac:dyDescent="0.25">
      <c r="A15" t="s">
        <v>161</v>
      </c>
      <c r="B15" t="s">
        <v>162</v>
      </c>
      <c r="C15" t="s">
        <v>134</v>
      </c>
      <c r="D15" t="s">
        <v>135</v>
      </c>
      <c r="E15" t="s">
        <v>155</v>
      </c>
      <c r="F15">
        <v>4.2</v>
      </c>
      <c r="G15">
        <v>1971</v>
      </c>
      <c r="I15">
        <v>2</v>
      </c>
      <c r="K15">
        <v>18</v>
      </c>
      <c r="L15">
        <v>18</v>
      </c>
      <c r="N15">
        <v>36</v>
      </c>
      <c r="P15">
        <v>1144</v>
      </c>
      <c r="Q15">
        <v>1046</v>
      </c>
    </row>
    <row r="16" spans="1:18" x14ac:dyDescent="0.25">
      <c r="A16" t="s">
        <v>163</v>
      </c>
      <c r="B16" t="s">
        <v>164</v>
      </c>
      <c r="C16" t="s">
        <v>134</v>
      </c>
      <c r="D16" t="s">
        <v>135</v>
      </c>
      <c r="E16" t="s">
        <v>155</v>
      </c>
      <c r="F16">
        <v>0</v>
      </c>
      <c r="I16">
        <v>2</v>
      </c>
      <c r="L16">
        <v>126</v>
      </c>
      <c r="N16">
        <v>126</v>
      </c>
      <c r="Q16">
        <v>1182</v>
      </c>
    </row>
    <row r="17" spans="1:18" x14ac:dyDescent="0.25">
      <c r="A17" t="s">
        <v>165</v>
      </c>
      <c r="C17" t="s">
        <v>134</v>
      </c>
      <c r="D17" t="s">
        <v>135</v>
      </c>
      <c r="E17" t="s">
        <v>155</v>
      </c>
      <c r="F17">
        <v>4.2</v>
      </c>
      <c r="G17">
        <v>1950</v>
      </c>
      <c r="I17">
        <v>2</v>
      </c>
      <c r="K17">
        <v>3</v>
      </c>
      <c r="L17">
        <v>4</v>
      </c>
      <c r="N17">
        <v>7</v>
      </c>
      <c r="P17">
        <v>526</v>
      </c>
      <c r="Q17">
        <v>723</v>
      </c>
    </row>
    <row r="18" spans="1:18" x14ac:dyDescent="0.25">
      <c r="A18" t="s">
        <v>167</v>
      </c>
      <c r="B18" t="s">
        <v>168</v>
      </c>
      <c r="C18" t="s">
        <v>134</v>
      </c>
      <c r="D18" t="s">
        <v>135</v>
      </c>
      <c r="E18" t="s">
        <v>166</v>
      </c>
      <c r="F18">
        <v>17.46</v>
      </c>
      <c r="G18">
        <v>1965</v>
      </c>
      <c r="I18">
        <v>2</v>
      </c>
      <c r="J18">
        <v>3</v>
      </c>
      <c r="K18">
        <v>14</v>
      </c>
      <c r="L18">
        <v>1</v>
      </c>
      <c r="N18">
        <v>18</v>
      </c>
      <c r="O18">
        <v>642</v>
      </c>
      <c r="P18">
        <v>622</v>
      </c>
      <c r="Q18">
        <v>734</v>
      </c>
    </row>
    <row r="19" spans="1:18" x14ac:dyDescent="0.25">
      <c r="A19" t="s">
        <v>169</v>
      </c>
      <c r="B19" t="s">
        <v>170</v>
      </c>
      <c r="C19" t="s">
        <v>134</v>
      </c>
      <c r="D19" t="s">
        <v>135</v>
      </c>
      <c r="E19" t="s">
        <v>166</v>
      </c>
      <c r="F19">
        <v>0.55000000000000004</v>
      </c>
      <c r="G19">
        <v>1974</v>
      </c>
      <c r="I19">
        <v>2</v>
      </c>
      <c r="K19">
        <v>15</v>
      </c>
      <c r="L19">
        <v>15</v>
      </c>
      <c r="N19">
        <v>30</v>
      </c>
      <c r="P19">
        <v>665</v>
      </c>
      <c r="Q19">
        <v>840</v>
      </c>
    </row>
    <row r="20" spans="1:18" x14ac:dyDescent="0.25">
      <c r="A20" t="s">
        <v>171</v>
      </c>
      <c r="B20" t="s">
        <v>172</v>
      </c>
      <c r="C20" t="s">
        <v>134</v>
      </c>
      <c r="D20" t="s">
        <v>135</v>
      </c>
      <c r="E20" t="s">
        <v>166</v>
      </c>
      <c r="F20">
        <v>3.52</v>
      </c>
      <c r="G20">
        <v>1992</v>
      </c>
      <c r="I20">
        <v>2</v>
      </c>
      <c r="K20">
        <v>40</v>
      </c>
      <c r="N20">
        <v>40</v>
      </c>
      <c r="P20">
        <v>637</v>
      </c>
    </row>
    <row r="21" spans="1:18" x14ac:dyDescent="0.25">
      <c r="A21" t="s">
        <v>173</v>
      </c>
      <c r="B21" t="s">
        <v>174</v>
      </c>
      <c r="C21" t="s">
        <v>134</v>
      </c>
      <c r="D21" t="s">
        <v>135</v>
      </c>
      <c r="E21" t="s">
        <v>166</v>
      </c>
      <c r="F21">
        <v>4.37</v>
      </c>
      <c r="G21">
        <v>1978</v>
      </c>
      <c r="I21">
        <v>3</v>
      </c>
      <c r="K21">
        <v>42</v>
      </c>
      <c r="N21">
        <v>42</v>
      </c>
      <c r="P21">
        <v>660</v>
      </c>
    </row>
    <row r="22" spans="1:18" x14ac:dyDescent="0.25">
      <c r="A22" t="s">
        <v>175</v>
      </c>
      <c r="B22" t="s">
        <v>176</v>
      </c>
      <c r="C22" t="s">
        <v>134</v>
      </c>
      <c r="D22" t="s">
        <v>135</v>
      </c>
      <c r="E22" t="s">
        <v>166</v>
      </c>
      <c r="F22">
        <v>3.49</v>
      </c>
      <c r="G22">
        <v>1998</v>
      </c>
      <c r="I22">
        <v>3</v>
      </c>
      <c r="L22">
        <v>42</v>
      </c>
      <c r="M22">
        <v>42</v>
      </c>
      <c r="N22">
        <v>84</v>
      </c>
      <c r="Q22">
        <v>1074</v>
      </c>
      <c r="R22">
        <v>1316</v>
      </c>
    </row>
    <row r="23" spans="1:18" x14ac:dyDescent="0.25">
      <c r="A23" t="s">
        <v>177</v>
      </c>
      <c r="B23" t="s">
        <v>178</v>
      </c>
      <c r="C23" t="s">
        <v>134</v>
      </c>
      <c r="D23" t="s">
        <v>135</v>
      </c>
      <c r="E23" t="s">
        <v>166</v>
      </c>
      <c r="F23">
        <v>9.9600000000000009</v>
      </c>
      <c r="G23">
        <v>1976</v>
      </c>
      <c r="I23">
        <v>3</v>
      </c>
      <c r="K23">
        <v>120</v>
      </c>
      <c r="N23">
        <v>120</v>
      </c>
      <c r="P23">
        <v>349</v>
      </c>
    </row>
    <row r="24" spans="1:18" x14ac:dyDescent="0.25">
      <c r="A24" t="s">
        <v>179</v>
      </c>
      <c r="B24" t="s">
        <v>180</v>
      </c>
      <c r="C24" t="s">
        <v>134</v>
      </c>
      <c r="D24" t="s">
        <v>135</v>
      </c>
      <c r="E24" t="s">
        <v>166</v>
      </c>
      <c r="F24">
        <v>10.35</v>
      </c>
      <c r="G24">
        <v>1972</v>
      </c>
      <c r="I24">
        <v>3</v>
      </c>
      <c r="K24">
        <v>48</v>
      </c>
      <c r="L24">
        <v>78</v>
      </c>
      <c r="N24">
        <v>126</v>
      </c>
      <c r="P24">
        <v>673</v>
      </c>
      <c r="Q24">
        <v>780</v>
      </c>
    </row>
    <row r="25" spans="1:18" x14ac:dyDescent="0.25">
      <c r="A25" t="s">
        <v>181</v>
      </c>
      <c r="B25" t="s">
        <v>182</v>
      </c>
      <c r="C25" t="s">
        <v>134</v>
      </c>
      <c r="D25" t="s">
        <v>135</v>
      </c>
      <c r="E25" t="s">
        <v>166</v>
      </c>
      <c r="F25">
        <v>27.54</v>
      </c>
      <c r="G25">
        <v>1968</v>
      </c>
      <c r="I25">
        <v>3</v>
      </c>
      <c r="K25">
        <v>6</v>
      </c>
      <c r="L25">
        <v>135</v>
      </c>
      <c r="N25">
        <v>141</v>
      </c>
      <c r="P25">
        <v>936</v>
      </c>
      <c r="Q25">
        <v>1173</v>
      </c>
    </row>
    <row r="26" spans="1:18" x14ac:dyDescent="0.25">
      <c r="A26" t="s">
        <v>183</v>
      </c>
      <c r="B26" t="s">
        <v>184</v>
      </c>
      <c r="C26" t="s">
        <v>134</v>
      </c>
      <c r="D26" t="s">
        <v>135</v>
      </c>
      <c r="E26" t="s">
        <v>166</v>
      </c>
      <c r="F26">
        <v>18.309999999999999</v>
      </c>
      <c r="G26">
        <v>1966</v>
      </c>
      <c r="I26">
        <v>2</v>
      </c>
      <c r="K26">
        <v>92</v>
      </c>
      <c r="L26">
        <v>92</v>
      </c>
      <c r="N26">
        <v>184</v>
      </c>
      <c r="P26">
        <v>820</v>
      </c>
      <c r="Q26">
        <v>944</v>
      </c>
    </row>
    <row r="27" spans="1:18" x14ac:dyDescent="0.25">
      <c r="A27" t="s">
        <v>185</v>
      </c>
      <c r="B27" t="s">
        <v>186</v>
      </c>
      <c r="C27" t="s">
        <v>134</v>
      </c>
      <c r="D27" t="s">
        <v>135</v>
      </c>
      <c r="E27" t="s">
        <v>166</v>
      </c>
      <c r="F27">
        <v>1.04</v>
      </c>
      <c r="G27">
        <v>1979</v>
      </c>
      <c r="I27">
        <v>7</v>
      </c>
      <c r="K27">
        <v>136</v>
      </c>
      <c r="L27">
        <v>44</v>
      </c>
      <c r="M27">
        <v>6</v>
      </c>
      <c r="N27">
        <v>186</v>
      </c>
      <c r="P27">
        <v>916</v>
      </c>
      <c r="Q27">
        <v>919</v>
      </c>
      <c r="R27">
        <v>886</v>
      </c>
    </row>
    <row r="28" spans="1:18" x14ac:dyDescent="0.25">
      <c r="A28" t="s">
        <v>187</v>
      </c>
      <c r="B28" t="s">
        <v>188</v>
      </c>
      <c r="C28" t="s">
        <v>134</v>
      </c>
      <c r="D28" t="s">
        <v>135</v>
      </c>
      <c r="E28" t="s">
        <v>166</v>
      </c>
      <c r="F28">
        <v>1.27</v>
      </c>
      <c r="G28">
        <v>1978</v>
      </c>
      <c r="I28">
        <v>10</v>
      </c>
      <c r="K28">
        <v>240</v>
      </c>
      <c r="L28">
        <v>60</v>
      </c>
      <c r="N28">
        <v>300</v>
      </c>
      <c r="P28">
        <v>539</v>
      </c>
      <c r="Q28">
        <v>581</v>
      </c>
    </row>
    <row r="29" spans="1:18" x14ac:dyDescent="0.25">
      <c r="A29" t="s">
        <v>189</v>
      </c>
      <c r="B29" t="s">
        <v>190</v>
      </c>
      <c r="C29" t="s">
        <v>134</v>
      </c>
      <c r="D29" t="s">
        <v>135</v>
      </c>
      <c r="E29" t="s">
        <v>166</v>
      </c>
      <c r="F29">
        <v>3.37</v>
      </c>
      <c r="G29">
        <v>1959</v>
      </c>
      <c r="I29">
        <v>1</v>
      </c>
      <c r="K29">
        <v>150</v>
      </c>
      <c r="L29">
        <v>150</v>
      </c>
      <c r="N29">
        <v>300</v>
      </c>
    </row>
    <row r="30" spans="1:18" x14ac:dyDescent="0.25">
      <c r="A30" t="s">
        <v>191</v>
      </c>
      <c r="B30" t="s">
        <v>192</v>
      </c>
      <c r="C30" t="s">
        <v>134</v>
      </c>
      <c r="D30" t="s">
        <v>135</v>
      </c>
      <c r="E30" t="s">
        <v>166</v>
      </c>
      <c r="F30">
        <v>4.32</v>
      </c>
      <c r="G30">
        <v>1967</v>
      </c>
      <c r="H30">
        <v>2017</v>
      </c>
      <c r="I30">
        <v>2</v>
      </c>
      <c r="K30">
        <v>152</v>
      </c>
      <c r="L30">
        <v>230</v>
      </c>
      <c r="N30">
        <v>382</v>
      </c>
      <c r="P30">
        <v>930</v>
      </c>
      <c r="Q30">
        <v>1029</v>
      </c>
    </row>
    <row r="31" spans="1:18" x14ac:dyDescent="0.25">
      <c r="A31" t="s">
        <v>193</v>
      </c>
      <c r="B31" t="s">
        <v>194</v>
      </c>
      <c r="C31" t="s">
        <v>134</v>
      </c>
      <c r="D31" t="s">
        <v>135</v>
      </c>
      <c r="E31" t="s">
        <v>166</v>
      </c>
      <c r="F31">
        <v>11.75</v>
      </c>
      <c r="G31">
        <v>1985</v>
      </c>
      <c r="I31">
        <v>3</v>
      </c>
      <c r="K31">
        <v>157</v>
      </c>
      <c r="L31">
        <v>270</v>
      </c>
      <c r="M31">
        <v>35</v>
      </c>
      <c r="N31">
        <v>462</v>
      </c>
      <c r="P31">
        <v>928</v>
      </c>
      <c r="Q31">
        <v>1214</v>
      </c>
      <c r="R31">
        <v>1346</v>
      </c>
    </row>
    <row r="32" spans="1:18" x14ac:dyDescent="0.25">
      <c r="A32" t="s">
        <v>195</v>
      </c>
      <c r="B32" t="s">
        <v>196</v>
      </c>
      <c r="C32" t="s">
        <v>134</v>
      </c>
      <c r="D32" t="s">
        <v>135</v>
      </c>
      <c r="E32" t="s">
        <v>166</v>
      </c>
      <c r="F32">
        <v>1.62</v>
      </c>
      <c r="G32">
        <v>1965</v>
      </c>
      <c r="I32">
        <v>2</v>
      </c>
      <c r="K32">
        <v>6</v>
      </c>
      <c r="L32">
        <v>2</v>
      </c>
      <c r="N32">
        <v>8</v>
      </c>
      <c r="P32">
        <v>579</v>
      </c>
      <c r="Q32">
        <v>668</v>
      </c>
    </row>
    <row r="33" spans="1:17" x14ac:dyDescent="0.25">
      <c r="A33" t="s">
        <v>197</v>
      </c>
      <c r="C33" t="s">
        <v>134</v>
      </c>
      <c r="D33" t="s">
        <v>135</v>
      </c>
      <c r="E33" t="s">
        <v>166</v>
      </c>
      <c r="F33">
        <v>19.98</v>
      </c>
      <c r="G33">
        <v>1940</v>
      </c>
      <c r="I33">
        <v>2</v>
      </c>
      <c r="K33">
        <v>5</v>
      </c>
      <c r="N33">
        <v>5</v>
      </c>
      <c r="P33">
        <v>484</v>
      </c>
    </row>
    <row r="34" spans="1:17" x14ac:dyDescent="0.25">
      <c r="A34" t="s">
        <v>199</v>
      </c>
      <c r="B34" t="s">
        <v>200</v>
      </c>
      <c r="C34" t="s">
        <v>134</v>
      </c>
      <c r="D34" t="s">
        <v>135</v>
      </c>
      <c r="E34" t="s">
        <v>198</v>
      </c>
      <c r="F34">
        <v>0.05</v>
      </c>
      <c r="G34">
        <v>1965</v>
      </c>
      <c r="I34">
        <v>2</v>
      </c>
      <c r="K34">
        <v>12</v>
      </c>
      <c r="N34">
        <v>12</v>
      </c>
      <c r="P34">
        <v>946</v>
      </c>
    </row>
    <row r="35" spans="1:17" x14ac:dyDescent="0.25">
      <c r="A35" t="s">
        <v>201</v>
      </c>
      <c r="C35" t="s">
        <v>134</v>
      </c>
      <c r="D35" t="s">
        <v>135</v>
      </c>
      <c r="E35" t="s">
        <v>198</v>
      </c>
      <c r="F35">
        <v>4.2</v>
      </c>
      <c r="G35">
        <v>1957</v>
      </c>
      <c r="I35">
        <v>1</v>
      </c>
      <c r="K35">
        <v>5</v>
      </c>
      <c r="L35">
        <v>8</v>
      </c>
      <c r="N35">
        <v>13</v>
      </c>
      <c r="P35">
        <v>607</v>
      </c>
      <c r="Q35">
        <v>671</v>
      </c>
    </row>
    <row r="36" spans="1:17" x14ac:dyDescent="0.25">
      <c r="A36" t="s">
        <v>202</v>
      </c>
      <c r="B36" t="s">
        <v>203</v>
      </c>
      <c r="C36" t="s">
        <v>134</v>
      </c>
      <c r="D36" t="s">
        <v>135</v>
      </c>
      <c r="E36" t="s">
        <v>198</v>
      </c>
      <c r="F36">
        <v>0</v>
      </c>
      <c r="G36">
        <v>1965</v>
      </c>
      <c r="I36">
        <v>2</v>
      </c>
      <c r="L36">
        <v>14</v>
      </c>
      <c r="N36">
        <v>14</v>
      </c>
      <c r="Q36">
        <v>837</v>
      </c>
    </row>
    <row r="37" spans="1:17" x14ac:dyDescent="0.25">
      <c r="A37" t="s">
        <v>204</v>
      </c>
      <c r="C37" t="s">
        <v>134</v>
      </c>
      <c r="D37" t="s">
        <v>135</v>
      </c>
      <c r="E37" t="s">
        <v>198</v>
      </c>
      <c r="F37">
        <v>4.2</v>
      </c>
      <c r="G37">
        <v>1964</v>
      </c>
      <c r="I37">
        <v>2</v>
      </c>
      <c r="K37">
        <v>12</v>
      </c>
      <c r="L37">
        <v>4</v>
      </c>
      <c r="N37">
        <v>16</v>
      </c>
      <c r="P37">
        <v>870</v>
      </c>
      <c r="Q37">
        <v>1044</v>
      </c>
    </row>
    <row r="38" spans="1:17" x14ac:dyDescent="0.25">
      <c r="A38" t="s">
        <v>205</v>
      </c>
      <c r="C38" t="s">
        <v>134</v>
      </c>
      <c r="D38" t="s">
        <v>135</v>
      </c>
      <c r="E38" t="s">
        <v>198</v>
      </c>
      <c r="F38">
        <v>4.2</v>
      </c>
      <c r="G38">
        <v>1969</v>
      </c>
      <c r="I38">
        <v>2</v>
      </c>
      <c r="L38">
        <v>16</v>
      </c>
      <c r="N38">
        <v>16</v>
      </c>
      <c r="Q38">
        <v>675</v>
      </c>
    </row>
    <row r="39" spans="1:17" x14ac:dyDescent="0.25">
      <c r="A39" t="s">
        <v>206</v>
      </c>
      <c r="B39" t="s">
        <v>207</v>
      </c>
      <c r="C39" t="s">
        <v>134</v>
      </c>
      <c r="D39" t="s">
        <v>135</v>
      </c>
      <c r="E39" t="s">
        <v>198</v>
      </c>
      <c r="F39">
        <v>0.2</v>
      </c>
      <c r="G39">
        <v>1950</v>
      </c>
      <c r="I39">
        <v>1</v>
      </c>
      <c r="K39">
        <v>16</v>
      </c>
      <c r="N39">
        <v>16</v>
      </c>
      <c r="P39">
        <v>577</v>
      </c>
    </row>
    <row r="40" spans="1:17" x14ac:dyDescent="0.25">
      <c r="A40" t="s">
        <v>208</v>
      </c>
      <c r="B40" t="s">
        <v>209</v>
      </c>
      <c r="C40" t="s">
        <v>134</v>
      </c>
      <c r="D40" t="s">
        <v>135</v>
      </c>
      <c r="E40" t="s">
        <v>198</v>
      </c>
      <c r="F40">
        <v>6.89</v>
      </c>
      <c r="G40">
        <v>1966</v>
      </c>
      <c r="I40">
        <v>2</v>
      </c>
      <c r="L40">
        <v>16</v>
      </c>
      <c r="N40">
        <v>16</v>
      </c>
      <c r="Q40">
        <v>989</v>
      </c>
    </row>
    <row r="41" spans="1:17" x14ac:dyDescent="0.25">
      <c r="A41" t="s">
        <v>210</v>
      </c>
      <c r="B41" t="s">
        <v>211</v>
      </c>
      <c r="C41" t="s">
        <v>134</v>
      </c>
      <c r="D41" t="s">
        <v>135</v>
      </c>
      <c r="E41" t="s">
        <v>198</v>
      </c>
      <c r="F41">
        <v>3.2</v>
      </c>
      <c r="G41">
        <v>1962</v>
      </c>
      <c r="I41">
        <v>10</v>
      </c>
      <c r="K41">
        <v>20</v>
      </c>
      <c r="N41">
        <v>20</v>
      </c>
    </row>
    <row r="42" spans="1:17" x14ac:dyDescent="0.25">
      <c r="A42" t="s">
        <v>212</v>
      </c>
      <c r="B42" t="s">
        <v>213</v>
      </c>
      <c r="C42" t="s">
        <v>134</v>
      </c>
      <c r="D42" t="s">
        <v>135</v>
      </c>
      <c r="E42" t="s">
        <v>198</v>
      </c>
      <c r="F42">
        <v>4.2</v>
      </c>
      <c r="G42">
        <v>1964</v>
      </c>
      <c r="I42">
        <v>1</v>
      </c>
      <c r="K42">
        <v>10</v>
      </c>
      <c r="L42">
        <v>12</v>
      </c>
      <c r="N42">
        <v>22</v>
      </c>
      <c r="P42">
        <v>669</v>
      </c>
      <c r="Q42">
        <v>831</v>
      </c>
    </row>
    <row r="43" spans="1:17" x14ac:dyDescent="0.25">
      <c r="A43" t="s">
        <v>214</v>
      </c>
      <c r="C43" t="s">
        <v>134</v>
      </c>
      <c r="D43" t="s">
        <v>135</v>
      </c>
      <c r="E43" t="s">
        <v>198</v>
      </c>
      <c r="F43">
        <v>3.94</v>
      </c>
      <c r="G43">
        <v>1969</v>
      </c>
      <c r="I43">
        <v>2</v>
      </c>
      <c r="L43">
        <v>24</v>
      </c>
      <c r="N43">
        <v>24</v>
      </c>
      <c r="Q43">
        <v>1039</v>
      </c>
    </row>
    <row r="44" spans="1:17" x14ac:dyDescent="0.25">
      <c r="A44" t="s">
        <v>215</v>
      </c>
      <c r="B44" t="s">
        <v>216</v>
      </c>
      <c r="C44" t="s">
        <v>134</v>
      </c>
      <c r="D44" t="s">
        <v>135</v>
      </c>
      <c r="E44" t="s">
        <v>198</v>
      </c>
      <c r="F44">
        <v>4.2</v>
      </c>
      <c r="G44">
        <v>1966</v>
      </c>
      <c r="I44">
        <v>2</v>
      </c>
      <c r="L44">
        <v>25</v>
      </c>
      <c r="N44">
        <v>25</v>
      </c>
      <c r="Q44">
        <v>777</v>
      </c>
    </row>
    <row r="45" spans="1:17" x14ac:dyDescent="0.25">
      <c r="A45" t="s">
        <v>217</v>
      </c>
      <c r="B45" t="s">
        <v>218</v>
      </c>
      <c r="C45" t="s">
        <v>134</v>
      </c>
      <c r="D45" t="s">
        <v>135</v>
      </c>
      <c r="E45" t="s">
        <v>198</v>
      </c>
      <c r="F45">
        <v>4.2</v>
      </c>
      <c r="G45">
        <v>1965</v>
      </c>
      <c r="I45">
        <v>2</v>
      </c>
      <c r="L45">
        <v>32</v>
      </c>
      <c r="N45">
        <v>32</v>
      </c>
      <c r="Q45">
        <v>924</v>
      </c>
    </row>
    <row r="46" spans="1:17" x14ac:dyDescent="0.25">
      <c r="A46" t="s">
        <v>219</v>
      </c>
      <c r="B46" t="s">
        <v>220</v>
      </c>
      <c r="C46" t="s">
        <v>134</v>
      </c>
      <c r="D46" t="s">
        <v>135</v>
      </c>
      <c r="E46" t="s">
        <v>198</v>
      </c>
      <c r="F46">
        <v>6.5</v>
      </c>
      <c r="G46">
        <v>1965</v>
      </c>
      <c r="I46">
        <v>1</v>
      </c>
      <c r="K46">
        <v>35</v>
      </c>
      <c r="N46">
        <v>35</v>
      </c>
      <c r="P46">
        <v>690</v>
      </c>
    </row>
    <row r="47" spans="1:17" x14ac:dyDescent="0.25">
      <c r="A47" t="s">
        <v>221</v>
      </c>
      <c r="B47" t="s">
        <v>222</v>
      </c>
      <c r="C47" t="s">
        <v>134</v>
      </c>
      <c r="D47" t="s">
        <v>135</v>
      </c>
      <c r="E47" t="s">
        <v>198</v>
      </c>
      <c r="F47">
        <v>4.2</v>
      </c>
      <c r="G47">
        <v>1972</v>
      </c>
      <c r="I47">
        <v>2</v>
      </c>
      <c r="L47">
        <v>40</v>
      </c>
      <c r="N47">
        <v>40</v>
      </c>
      <c r="Q47">
        <v>780</v>
      </c>
    </row>
    <row r="48" spans="1:17" x14ac:dyDescent="0.25">
      <c r="A48" t="s">
        <v>223</v>
      </c>
      <c r="B48" t="s">
        <v>224</v>
      </c>
      <c r="C48" t="s">
        <v>134</v>
      </c>
      <c r="D48" t="s">
        <v>135</v>
      </c>
      <c r="E48" t="s">
        <v>198</v>
      </c>
      <c r="F48">
        <v>1.37</v>
      </c>
      <c r="G48">
        <v>1974</v>
      </c>
      <c r="I48">
        <v>4</v>
      </c>
      <c r="K48">
        <v>70</v>
      </c>
      <c r="N48">
        <v>70</v>
      </c>
      <c r="P48">
        <v>870</v>
      </c>
    </row>
    <row r="49" spans="1:18" x14ac:dyDescent="0.25">
      <c r="A49" t="s">
        <v>225</v>
      </c>
      <c r="B49" t="s">
        <v>226</v>
      </c>
      <c r="C49" t="s">
        <v>134</v>
      </c>
      <c r="D49" t="s">
        <v>135</v>
      </c>
      <c r="E49" t="s">
        <v>198</v>
      </c>
      <c r="F49">
        <v>2.48</v>
      </c>
      <c r="G49">
        <v>1964</v>
      </c>
      <c r="I49">
        <v>2</v>
      </c>
      <c r="K49">
        <v>25</v>
      </c>
      <c r="L49">
        <v>49</v>
      </c>
      <c r="N49">
        <v>74</v>
      </c>
      <c r="P49">
        <v>801</v>
      </c>
      <c r="Q49">
        <v>901</v>
      </c>
    </row>
    <row r="50" spans="1:18" x14ac:dyDescent="0.25">
      <c r="A50" t="s">
        <v>227</v>
      </c>
      <c r="B50" t="s">
        <v>228</v>
      </c>
      <c r="C50" t="s">
        <v>134</v>
      </c>
      <c r="D50" t="s">
        <v>135</v>
      </c>
      <c r="E50" t="s">
        <v>198</v>
      </c>
      <c r="F50">
        <v>0.88</v>
      </c>
      <c r="G50">
        <v>1970</v>
      </c>
      <c r="I50">
        <v>2</v>
      </c>
      <c r="K50">
        <v>40</v>
      </c>
      <c r="L50">
        <v>40</v>
      </c>
      <c r="N50">
        <v>80</v>
      </c>
      <c r="P50">
        <v>759</v>
      </c>
      <c r="Q50">
        <v>911</v>
      </c>
    </row>
    <row r="51" spans="1:18" x14ac:dyDescent="0.25">
      <c r="A51" t="s">
        <v>229</v>
      </c>
      <c r="B51" t="s">
        <v>230</v>
      </c>
      <c r="C51" t="s">
        <v>134</v>
      </c>
      <c r="D51" t="s">
        <v>135</v>
      </c>
      <c r="E51" t="s">
        <v>198</v>
      </c>
      <c r="F51">
        <v>15.03</v>
      </c>
      <c r="G51">
        <v>1972</v>
      </c>
      <c r="I51">
        <v>3</v>
      </c>
      <c r="J51">
        <v>27</v>
      </c>
      <c r="K51">
        <v>55</v>
      </c>
      <c r="L51">
        <v>24</v>
      </c>
      <c r="N51">
        <v>106</v>
      </c>
      <c r="O51">
        <v>791</v>
      </c>
      <c r="P51">
        <v>965</v>
      </c>
      <c r="Q51">
        <v>1084</v>
      </c>
    </row>
    <row r="52" spans="1:18" x14ac:dyDescent="0.25">
      <c r="A52" t="s">
        <v>231</v>
      </c>
      <c r="B52" t="s">
        <v>232</v>
      </c>
      <c r="C52" t="s">
        <v>134</v>
      </c>
      <c r="D52" t="s">
        <v>135</v>
      </c>
      <c r="E52" t="s">
        <v>198</v>
      </c>
      <c r="F52">
        <v>5.19</v>
      </c>
      <c r="G52">
        <v>1969</v>
      </c>
      <c r="I52">
        <v>2</v>
      </c>
      <c r="K52">
        <v>64</v>
      </c>
      <c r="L52">
        <v>88</v>
      </c>
      <c r="N52">
        <v>152</v>
      </c>
      <c r="P52">
        <v>895</v>
      </c>
      <c r="Q52">
        <v>995</v>
      </c>
    </row>
    <row r="53" spans="1:18" x14ac:dyDescent="0.25">
      <c r="A53" t="s">
        <v>233</v>
      </c>
      <c r="B53" t="s">
        <v>234</v>
      </c>
      <c r="C53" t="s">
        <v>134</v>
      </c>
      <c r="D53" t="s">
        <v>135</v>
      </c>
      <c r="E53" t="s">
        <v>198</v>
      </c>
      <c r="F53">
        <v>0.99</v>
      </c>
      <c r="G53">
        <v>1975</v>
      </c>
      <c r="I53">
        <v>3</v>
      </c>
      <c r="K53">
        <v>144</v>
      </c>
      <c r="L53">
        <v>56</v>
      </c>
      <c r="N53">
        <v>200</v>
      </c>
      <c r="P53">
        <v>704</v>
      </c>
      <c r="Q53">
        <v>820</v>
      </c>
    </row>
    <row r="54" spans="1:18" x14ac:dyDescent="0.25">
      <c r="A54" t="s">
        <v>235</v>
      </c>
      <c r="C54" t="s">
        <v>134</v>
      </c>
      <c r="D54" t="s">
        <v>135</v>
      </c>
      <c r="E54" t="s">
        <v>198</v>
      </c>
      <c r="F54">
        <v>13.33</v>
      </c>
      <c r="G54">
        <v>1959</v>
      </c>
      <c r="I54">
        <v>1</v>
      </c>
      <c r="K54">
        <v>8</v>
      </c>
      <c r="N54">
        <v>8</v>
      </c>
      <c r="P54">
        <v>587</v>
      </c>
    </row>
    <row r="55" spans="1:18" x14ac:dyDescent="0.25">
      <c r="A55" t="s">
        <v>236</v>
      </c>
      <c r="C55" t="s">
        <v>134</v>
      </c>
      <c r="D55" t="s">
        <v>135</v>
      </c>
      <c r="E55" t="s">
        <v>198</v>
      </c>
      <c r="F55">
        <v>0.67</v>
      </c>
      <c r="I55">
        <v>2</v>
      </c>
      <c r="J55">
        <v>1</v>
      </c>
      <c r="K55">
        <v>6</v>
      </c>
      <c r="N55">
        <v>7</v>
      </c>
      <c r="O55">
        <v>839</v>
      </c>
      <c r="P55">
        <v>793</v>
      </c>
    </row>
    <row r="56" spans="1:18" x14ac:dyDescent="0.25">
      <c r="A56" t="s">
        <v>237</v>
      </c>
      <c r="C56" t="s">
        <v>134</v>
      </c>
      <c r="D56" t="s">
        <v>135</v>
      </c>
      <c r="E56" t="s">
        <v>198</v>
      </c>
      <c r="F56">
        <v>18.04</v>
      </c>
      <c r="I56">
        <v>2</v>
      </c>
      <c r="K56">
        <v>5</v>
      </c>
      <c r="L56">
        <v>1</v>
      </c>
      <c r="N56">
        <v>6</v>
      </c>
      <c r="P56">
        <v>706</v>
      </c>
      <c r="Q56">
        <v>744</v>
      </c>
    </row>
    <row r="57" spans="1:18" x14ac:dyDescent="0.25">
      <c r="A57" t="s">
        <v>238</v>
      </c>
      <c r="B57" t="s">
        <v>239</v>
      </c>
      <c r="C57" t="s">
        <v>134</v>
      </c>
      <c r="D57" t="s">
        <v>135</v>
      </c>
      <c r="E57" t="s">
        <v>198</v>
      </c>
      <c r="F57">
        <v>4.2</v>
      </c>
      <c r="G57">
        <v>1971</v>
      </c>
      <c r="I57">
        <v>1</v>
      </c>
      <c r="K57">
        <v>5</v>
      </c>
      <c r="N57">
        <v>5</v>
      </c>
      <c r="P57">
        <v>582</v>
      </c>
    </row>
    <row r="58" spans="1:18" x14ac:dyDescent="0.25">
      <c r="A58" t="s">
        <v>241</v>
      </c>
      <c r="B58" t="s">
        <v>242</v>
      </c>
      <c r="C58" t="s">
        <v>134</v>
      </c>
      <c r="D58" t="s">
        <v>135</v>
      </c>
      <c r="E58" t="s">
        <v>240</v>
      </c>
      <c r="F58">
        <v>4.2</v>
      </c>
      <c r="G58">
        <v>1958</v>
      </c>
      <c r="I58">
        <v>2</v>
      </c>
      <c r="K58">
        <v>10</v>
      </c>
      <c r="L58">
        <v>8</v>
      </c>
      <c r="N58">
        <v>18</v>
      </c>
      <c r="P58">
        <v>700</v>
      </c>
      <c r="Q58">
        <v>850</v>
      </c>
    </row>
    <row r="59" spans="1:18" x14ac:dyDescent="0.25">
      <c r="A59" t="s">
        <v>243</v>
      </c>
      <c r="B59" t="s">
        <v>244</v>
      </c>
      <c r="C59" t="s">
        <v>134</v>
      </c>
      <c r="D59" t="s">
        <v>135</v>
      </c>
      <c r="E59" t="s">
        <v>240</v>
      </c>
      <c r="F59">
        <v>6.35</v>
      </c>
      <c r="G59">
        <v>2009</v>
      </c>
      <c r="I59">
        <v>2</v>
      </c>
      <c r="K59">
        <v>14</v>
      </c>
      <c r="L59">
        <v>7</v>
      </c>
      <c r="M59">
        <v>3</v>
      </c>
      <c r="N59">
        <v>24</v>
      </c>
      <c r="P59">
        <v>562</v>
      </c>
      <c r="Q59">
        <v>662</v>
      </c>
      <c r="R59">
        <v>766</v>
      </c>
    </row>
    <row r="60" spans="1:18" x14ac:dyDescent="0.25">
      <c r="A60" t="s">
        <v>245</v>
      </c>
      <c r="B60" t="s">
        <v>246</v>
      </c>
      <c r="C60" t="s">
        <v>134</v>
      </c>
      <c r="D60" t="s">
        <v>135</v>
      </c>
      <c r="E60" t="s">
        <v>240</v>
      </c>
      <c r="F60">
        <v>38.130000000000003</v>
      </c>
      <c r="G60">
        <v>1976</v>
      </c>
      <c r="I60">
        <v>2</v>
      </c>
      <c r="K60">
        <v>16</v>
      </c>
      <c r="L60">
        <v>8</v>
      </c>
      <c r="N60">
        <v>24</v>
      </c>
      <c r="P60">
        <v>594</v>
      </c>
      <c r="Q60">
        <v>834</v>
      </c>
    </row>
    <row r="61" spans="1:18" x14ac:dyDescent="0.25">
      <c r="A61" t="s">
        <v>247</v>
      </c>
      <c r="B61" t="s">
        <v>248</v>
      </c>
      <c r="C61" t="s">
        <v>134</v>
      </c>
      <c r="D61" t="s">
        <v>135</v>
      </c>
      <c r="E61" t="s">
        <v>240</v>
      </c>
      <c r="F61">
        <v>3.2</v>
      </c>
      <c r="G61">
        <v>1997</v>
      </c>
      <c r="I61">
        <v>3</v>
      </c>
      <c r="K61">
        <v>25</v>
      </c>
      <c r="N61">
        <v>25</v>
      </c>
      <c r="P61">
        <v>846</v>
      </c>
    </row>
    <row r="62" spans="1:18" x14ac:dyDescent="0.25">
      <c r="A62" t="s">
        <v>249</v>
      </c>
      <c r="B62" t="s">
        <v>250</v>
      </c>
      <c r="C62" t="s">
        <v>134</v>
      </c>
      <c r="D62" t="s">
        <v>135</v>
      </c>
      <c r="E62" t="s">
        <v>240</v>
      </c>
      <c r="F62">
        <v>7.32</v>
      </c>
      <c r="G62">
        <v>1963</v>
      </c>
      <c r="I62">
        <v>3</v>
      </c>
      <c r="K62">
        <v>15</v>
      </c>
      <c r="L62">
        <v>17</v>
      </c>
      <c r="N62">
        <v>32</v>
      </c>
      <c r="P62">
        <v>618</v>
      </c>
      <c r="Q62">
        <v>738</v>
      </c>
    </row>
    <row r="63" spans="1:18" x14ac:dyDescent="0.25">
      <c r="A63" t="s">
        <v>251</v>
      </c>
      <c r="B63" t="s">
        <v>252</v>
      </c>
      <c r="C63" t="s">
        <v>134</v>
      </c>
      <c r="D63" t="s">
        <v>135</v>
      </c>
      <c r="E63" t="s">
        <v>240</v>
      </c>
      <c r="F63">
        <v>4.5999999999999996</v>
      </c>
      <c r="G63">
        <v>1963</v>
      </c>
      <c r="I63">
        <v>2</v>
      </c>
      <c r="K63">
        <v>66</v>
      </c>
      <c r="N63">
        <v>66</v>
      </c>
      <c r="P63">
        <v>790</v>
      </c>
    </row>
    <row r="64" spans="1:18" x14ac:dyDescent="0.25">
      <c r="A64" t="s">
        <v>253</v>
      </c>
      <c r="B64" t="s">
        <v>254</v>
      </c>
      <c r="C64" t="s">
        <v>134</v>
      </c>
      <c r="D64" t="s">
        <v>135</v>
      </c>
      <c r="E64" t="s">
        <v>240</v>
      </c>
      <c r="F64">
        <v>2.87</v>
      </c>
      <c r="G64">
        <v>1966</v>
      </c>
      <c r="H64">
        <v>2016</v>
      </c>
      <c r="I64">
        <v>2</v>
      </c>
      <c r="K64">
        <v>100</v>
      </c>
      <c r="L64">
        <v>72</v>
      </c>
      <c r="N64">
        <v>172</v>
      </c>
      <c r="P64">
        <v>925</v>
      </c>
      <c r="Q64">
        <v>1025</v>
      </c>
    </row>
    <row r="65" spans="1:18" x14ac:dyDescent="0.25">
      <c r="A65" t="s">
        <v>255</v>
      </c>
      <c r="B65" t="s">
        <v>256</v>
      </c>
      <c r="C65" t="s">
        <v>134</v>
      </c>
      <c r="D65" t="s">
        <v>135</v>
      </c>
      <c r="E65" t="s">
        <v>240</v>
      </c>
      <c r="F65">
        <v>8.58</v>
      </c>
      <c r="G65">
        <v>1970</v>
      </c>
      <c r="I65">
        <v>2</v>
      </c>
      <c r="K65">
        <v>120</v>
      </c>
      <c r="L65">
        <v>113</v>
      </c>
      <c r="N65">
        <v>233</v>
      </c>
      <c r="P65">
        <v>843</v>
      </c>
      <c r="Q65">
        <v>1013</v>
      </c>
    </row>
    <row r="66" spans="1:18" x14ac:dyDescent="0.25">
      <c r="A66" t="s">
        <v>257</v>
      </c>
      <c r="C66" t="s">
        <v>134</v>
      </c>
      <c r="D66" t="s">
        <v>135</v>
      </c>
      <c r="E66" t="s">
        <v>240</v>
      </c>
      <c r="F66">
        <v>4.2</v>
      </c>
      <c r="G66">
        <v>1968</v>
      </c>
      <c r="I66">
        <v>2</v>
      </c>
      <c r="K66">
        <v>8</v>
      </c>
      <c r="N66">
        <v>8</v>
      </c>
      <c r="P66">
        <v>562</v>
      </c>
    </row>
    <row r="67" spans="1:18" x14ac:dyDescent="0.25">
      <c r="A67" t="s">
        <v>258</v>
      </c>
      <c r="C67" t="s">
        <v>134</v>
      </c>
      <c r="D67" t="s">
        <v>135</v>
      </c>
      <c r="E67" t="s">
        <v>240</v>
      </c>
      <c r="F67">
        <v>4.2</v>
      </c>
      <c r="G67">
        <v>1975</v>
      </c>
      <c r="I67">
        <v>2</v>
      </c>
      <c r="K67">
        <v>7</v>
      </c>
      <c r="N67">
        <v>7</v>
      </c>
      <c r="P67">
        <v>1001</v>
      </c>
    </row>
    <row r="68" spans="1:18" x14ac:dyDescent="0.25">
      <c r="A68" t="s">
        <v>259</v>
      </c>
      <c r="C68" t="s">
        <v>134</v>
      </c>
      <c r="D68" t="s">
        <v>135</v>
      </c>
      <c r="E68" t="s">
        <v>240</v>
      </c>
      <c r="F68">
        <v>4.2</v>
      </c>
      <c r="G68">
        <v>1926</v>
      </c>
      <c r="I68">
        <v>2</v>
      </c>
      <c r="M68">
        <v>6</v>
      </c>
      <c r="N68">
        <v>6</v>
      </c>
      <c r="R68">
        <v>948</v>
      </c>
    </row>
    <row r="69" spans="1:18" x14ac:dyDescent="0.25">
      <c r="A69" t="s">
        <v>261</v>
      </c>
      <c r="B69" t="s">
        <v>262</v>
      </c>
      <c r="C69" t="s">
        <v>134</v>
      </c>
      <c r="D69" t="s">
        <v>135</v>
      </c>
      <c r="E69" t="s">
        <v>260</v>
      </c>
      <c r="F69">
        <v>3.51</v>
      </c>
      <c r="G69">
        <v>1970</v>
      </c>
      <c r="H69">
        <v>2004</v>
      </c>
      <c r="I69">
        <v>2</v>
      </c>
      <c r="K69">
        <v>8</v>
      </c>
      <c r="L69">
        <v>24</v>
      </c>
      <c r="N69">
        <v>32</v>
      </c>
      <c r="P69">
        <v>717</v>
      </c>
      <c r="Q69">
        <v>830</v>
      </c>
    </row>
    <row r="70" spans="1:18" x14ac:dyDescent="0.25">
      <c r="A70" t="s">
        <v>263</v>
      </c>
      <c r="B70" t="s">
        <v>264</v>
      </c>
      <c r="C70" t="s">
        <v>134</v>
      </c>
      <c r="D70" t="s">
        <v>135</v>
      </c>
      <c r="E70" t="s">
        <v>260</v>
      </c>
      <c r="F70">
        <v>4.5</v>
      </c>
      <c r="G70">
        <v>1965</v>
      </c>
      <c r="I70">
        <v>2</v>
      </c>
      <c r="K70">
        <v>20</v>
      </c>
      <c r="L70">
        <v>20</v>
      </c>
      <c r="N70">
        <v>40</v>
      </c>
      <c r="P70">
        <v>676</v>
      </c>
      <c r="Q70">
        <v>706</v>
      </c>
    </row>
    <row r="71" spans="1:18" x14ac:dyDescent="0.25">
      <c r="A71" t="s">
        <v>265</v>
      </c>
      <c r="B71" t="s">
        <v>266</v>
      </c>
      <c r="C71" t="s">
        <v>134</v>
      </c>
      <c r="D71" t="s">
        <v>135</v>
      </c>
      <c r="E71" t="s">
        <v>260</v>
      </c>
      <c r="F71">
        <v>3.78</v>
      </c>
      <c r="G71">
        <v>1990</v>
      </c>
      <c r="I71">
        <v>3</v>
      </c>
      <c r="J71">
        <v>13</v>
      </c>
      <c r="K71">
        <v>84</v>
      </c>
      <c r="N71">
        <v>97</v>
      </c>
      <c r="O71">
        <v>970</v>
      </c>
      <c r="P71">
        <v>1043</v>
      </c>
    </row>
    <row r="72" spans="1:18" x14ac:dyDescent="0.25">
      <c r="A72" t="s">
        <v>268</v>
      </c>
      <c r="B72" t="s">
        <v>269</v>
      </c>
      <c r="C72" t="s">
        <v>134</v>
      </c>
      <c r="D72" t="s">
        <v>135</v>
      </c>
      <c r="E72" t="s">
        <v>267</v>
      </c>
      <c r="F72">
        <v>7.07</v>
      </c>
      <c r="G72">
        <v>1951</v>
      </c>
      <c r="I72">
        <v>4</v>
      </c>
      <c r="K72">
        <v>54</v>
      </c>
      <c r="L72">
        <v>2</v>
      </c>
      <c r="N72">
        <v>56</v>
      </c>
      <c r="P72">
        <v>744</v>
      </c>
      <c r="Q72">
        <v>843</v>
      </c>
    </row>
    <row r="74" spans="1:18" x14ac:dyDescent="0.25">
      <c r="O74">
        <v>753.2</v>
      </c>
      <c r="P74">
        <v>751.83928571428567</v>
      </c>
      <c r="Q74">
        <v>879.28846153846155</v>
      </c>
      <c r="R74">
        <v>1052.4000000000001</v>
      </c>
    </row>
    <row r="75" spans="1:18" x14ac:dyDescent="0.25">
      <c r="O75" t="s">
        <v>270</v>
      </c>
      <c r="P75" t="s">
        <v>271</v>
      </c>
      <c r="Q75" t="s">
        <v>272</v>
      </c>
      <c r="R75" t="s">
        <v>273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workbookViewId="0">
      <selection activeCell="I17" sqref="I17"/>
    </sheetView>
  </sheetViews>
  <sheetFormatPr defaultRowHeight="15" x14ac:dyDescent="0.25"/>
  <cols>
    <col min="1" max="1" width="15.5703125" bestFit="1" customWidth="1"/>
    <col min="2" max="2" width="16.85546875" bestFit="1" customWidth="1"/>
    <col min="3" max="3" width="16.7109375" style="2" customWidth="1"/>
    <col min="4" max="4" width="17.7109375" style="3" customWidth="1"/>
    <col min="5" max="5" width="10.85546875" bestFit="1" customWidth="1"/>
    <col min="6" max="6" width="5.5703125" bestFit="1" customWidth="1"/>
    <col min="7" max="8" width="17.7109375" style="3" customWidth="1"/>
    <col min="9" max="9" width="18.7109375" style="4" customWidth="1"/>
    <col min="10" max="10" width="17.7109375" style="3" customWidth="1"/>
    <col min="11" max="11" width="16.7109375" style="3" customWidth="1"/>
    <col min="12" max="12" width="19.7109375" style="3" customWidth="1"/>
    <col min="13" max="13" width="16.7109375" style="3" customWidth="1"/>
    <col min="14" max="14" width="10.7109375" style="5" customWidth="1"/>
    <col min="15" max="15" width="15.7109375" style="6" customWidth="1"/>
    <col min="16" max="16" width="13.7109375" style="7" customWidth="1"/>
    <col min="17" max="17" width="13.7109375" style="8" customWidth="1"/>
    <col min="18" max="18" width="21.7109375" style="9" customWidth="1"/>
    <col min="19" max="19" width="19.7109375" customWidth="1"/>
    <col min="20" max="20" width="20.7109375" bestFit="1" customWidth="1"/>
    <col min="21" max="21" width="15.7109375" style="3" customWidth="1"/>
    <col min="22" max="22" width="40.7109375" customWidth="1"/>
    <col min="23" max="23" width="20.7109375" customWidth="1"/>
    <col min="24" max="24" width="19.7109375" customWidth="1"/>
  </cols>
  <sheetData>
    <row r="1" spans="1:40" s="59" customFormat="1" ht="23.25" x14ac:dyDescent="0.35">
      <c r="A1" s="59" t="s">
        <v>274</v>
      </c>
      <c r="C1" s="60"/>
      <c r="D1" s="61"/>
      <c r="G1" s="61"/>
      <c r="H1" s="61"/>
      <c r="I1" s="62"/>
      <c r="J1" s="61"/>
      <c r="K1" s="61"/>
      <c r="L1" s="61"/>
      <c r="M1" s="61"/>
      <c r="N1" s="63"/>
      <c r="O1" s="64"/>
      <c r="P1" s="65"/>
      <c r="Q1" s="66"/>
      <c r="R1" s="67"/>
      <c r="U1" s="61"/>
    </row>
    <row r="2" spans="1:40" x14ac:dyDescent="0.25">
      <c r="A2" s="11" t="s">
        <v>2</v>
      </c>
      <c r="B2" s="11" t="s">
        <v>3</v>
      </c>
      <c r="C2" s="11" t="s">
        <v>4</v>
      </c>
      <c r="D2" s="12" t="s">
        <v>5</v>
      </c>
      <c r="E2" s="13" t="s">
        <v>6</v>
      </c>
      <c r="F2" s="11" t="s">
        <v>7</v>
      </c>
      <c r="G2" s="11" t="s">
        <v>8</v>
      </c>
      <c r="H2" s="13" t="s">
        <v>9</v>
      </c>
      <c r="I2" s="13" t="s">
        <v>10</v>
      </c>
      <c r="J2" s="14" t="s">
        <v>11</v>
      </c>
      <c r="K2" s="13" t="s">
        <v>12</v>
      </c>
      <c r="L2" s="13" t="s">
        <v>13</v>
      </c>
      <c r="M2" s="13" t="s">
        <v>14</v>
      </c>
      <c r="N2" s="13" t="s">
        <v>15</v>
      </c>
      <c r="O2" s="15" t="s">
        <v>16</v>
      </c>
      <c r="P2" s="16" t="s">
        <v>17</v>
      </c>
      <c r="Q2" s="17" t="s">
        <v>18</v>
      </c>
      <c r="R2" s="18" t="s">
        <v>19</v>
      </c>
      <c r="S2" s="19" t="s">
        <v>20</v>
      </c>
      <c r="T2" s="11" t="s">
        <v>21</v>
      </c>
      <c r="U2" s="13" t="s">
        <v>22</v>
      </c>
      <c r="V2" s="11" t="s">
        <v>23</v>
      </c>
      <c r="W2" s="11" t="s">
        <v>24</v>
      </c>
      <c r="X2" s="11" t="s">
        <v>25</v>
      </c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40" x14ac:dyDescent="0.25">
      <c r="A3" t="s">
        <v>26</v>
      </c>
      <c r="B3" t="s">
        <v>85</v>
      </c>
      <c r="C3" t="s">
        <v>86</v>
      </c>
      <c r="D3" s="2">
        <v>44957</v>
      </c>
      <c r="E3" s="3">
        <v>70000</v>
      </c>
      <c r="F3" t="s">
        <v>29</v>
      </c>
      <c r="G3" t="s">
        <v>30</v>
      </c>
      <c r="H3" s="3">
        <v>70000</v>
      </c>
      <c r="I3" s="3">
        <v>39300</v>
      </c>
      <c r="J3" s="4">
        <v>0.56142857142857139</v>
      </c>
      <c r="K3" s="3">
        <v>67676</v>
      </c>
      <c r="L3" s="3">
        <v>12000</v>
      </c>
      <c r="M3" s="3">
        <v>58000</v>
      </c>
      <c r="N3" s="3">
        <v>76900.552490000002</v>
      </c>
      <c r="O3" s="5">
        <v>0.75422084916154808</v>
      </c>
      <c r="P3" s="6">
        <v>1604</v>
      </c>
      <c r="Q3" s="7">
        <v>43.640897755610972</v>
      </c>
      <c r="R3" s="21"/>
      <c r="S3" s="9">
        <f>ABS(O12-O3)*100</f>
        <v>75.422084916154802</v>
      </c>
      <c r="T3" t="s">
        <v>87</v>
      </c>
      <c r="U3" s="3">
        <v>12000</v>
      </c>
      <c r="X3">
        <v>201</v>
      </c>
    </row>
    <row r="4" spans="1:40" x14ac:dyDescent="0.25">
      <c r="A4" t="s">
        <v>26</v>
      </c>
      <c r="B4" t="s">
        <v>101</v>
      </c>
      <c r="C4" t="s">
        <v>102</v>
      </c>
      <c r="D4" s="2">
        <v>44872</v>
      </c>
      <c r="E4" s="3">
        <v>70000</v>
      </c>
      <c r="F4" t="s">
        <v>29</v>
      </c>
      <c r="G4" t="s">
        <v>30</v>
      </c>
      <c r="H4" s="3">
        <v>70000</v>
      </c>
      <c r="I4" s="3">
        <v>58700</v>
      </c>
      <c r="J4" s="4">
        <v>0.83857142857142852</v>
      </c>
      <c r="K4" s="3">
        <v>71316</v>
      </c>
      <c r="L4" s="3">
        <v>8218</v>
      </c>
      <c r="M4" s="3">
        <v>61782</v>
      </c>
      <c r="N4" s="3">
        <v>99680.884680000003</v>
      </c>
      <c r="O4" s="5">
        <v>0.61979786995606345</v>
      </c>
      <c r="P4" s="6">
        <v>2935</v>
      </c>
      <c r="Q4" s="7">
        <v>23.850085178875638</v>
      </c>
      <c r="R4" s="21"/>
      <c r="S4" s="9">
        <f>ABS(O13-O4)*100</f>
        <v>61.979786995606347</v>
      </c>
      <c r="T4" t="s">
        <v>98</v>
      </c>
      <c r="U4" s="3">
        <v>6210</v>
      </c>
      <c r="X4">
        <v>201</v>
      </c>
    </row>
    <row r="5" spans="1:40" x14ac:dyDescent="0.25">
      <c r="A5" t="s">
        <v>26</v>
      </c>
      <c r="B5" t="s">
        <v>105</v>
      </c>
      <c r="C5" t="s">
        <v>106</v>
      </c>
      <c r="D5" s="2">
        <v>44910</v>
      </c>
      <c r="E5" s="3">
        <v>152000</v>
      </c>
      <c r="F5" t="s">
        <v>29</v>
      </c>
      <c r="G5" t="s">
        <v>30</v>
      </c>
      <c r="H5" s="3">
        <v>152000</v>
      </c>
      <c r="I5" s="3">
        <v>48800</v>
      </c>
      <c r="J5" s="4">
        <v>0.32105263157894737</v>
      </c>
      <c r="K5" s="3">
        <v>148044</v>
      </c>
      <c r="L5" s="3">
        <v>5000</v>
      </c>
      <c r="M5" s="3">
        <v>147000</v>
      </c>
      <c r="N5" s="3">
        <v>225977.88310000001</v>
      </c>
      <c r="O5" s="5">
        <v>0.6505061379610737</v>
      </c>
      <c r="P5" s="6">
        <v>4984</v>
      </c>
      <c r="Q5" s="7">
        <v>30.497592295345104</v>
      </c>
      <c r="R5" s="21"/>
      <c r="S5" s="9" t="e">
        <f>ABS(#REF!-O5)*100</f>
        <v>#REF!</v>
      </c>
      <c r="T5" t="s">
        <v>98</v>
      </c>
      <c r="U5" s="3">
        <v>5000</v>
      </c>
      <c r="X5">
        <v>201</v>
      </c>
    </row>
    <row r="6" spans="1:40" x14ac:dyDescent="0.25">
      <c r="A6" t="s">
        <v>35</v>
      </c>
      <c r="B6" t="s">
        <v>111</v>
      </c>
      <c r="C6" t="s">
        <v>112</v>
      </c>
      <c r="D6" s="2">
        <v>44935</v>
      </c>
      <c r="E6" s="3">
        <v>76000</v>
      </c>
      <c r="F6" t="s">
        <v>29</v>
      </c>
      <c r="G6" t="s">
        <v>30</v>
      </c>
      <c r="H6" s="3">
        <v>76000</v>
      </c>
      <c r="I6" s="3">
        <v>44500</v>
      </c>
      <c r="J6" s="4">
        <v>0.58552631578947367</v>
      </c>
      <c r="K6" s="3">
        <v>65617</v>
      </c>
      <c r="L6" s="3">
        <v>5625</v>
      </c>
      <c r="M6" s="3">
        <v>70375</v>
      </c>
      <c r="N6" s="3">
        <v>94774.091629999995</v>
      </c>
      <c r="O6" s="5">
        <v>0.74255525734549321</v>
      </c>
      <c r="P6" s="6">
        <v>5760</v>
      </c>
      <c r="Q6" s="7">
        <v>13.194444444444445</v>
      </c>
      <c r="R6" s="21"/>
      <c r="S6" s="9" t="e">
        <f>ABS(#REF!-O6)*100</f>
        <v>#REF!</v>
      </c>
      <c r="T6" t="s">
        <v>98</v>
      </c>
      <c r="U6" s="3">
        <v>5625</v>
      </c>
      <c r="X6">
        <v>201</v>
      </c>
    </row>
    <row r="7" spans="1:40" ht="15.75" thickBot="1" x14ac:dyDescent="0.3">
      <c r="A7" t="s">
        <v>35</v>
      </c>
      <c r="B7" t="s">
        <v>91</v>
      </c>
      <c r="C7" t="s">
        <v>92</v>
      </c>
      <c r="D7" s="2">
        <v>44783</v>
      </c>
      <c r="E7" s="3">
        <v>330000</v>
      </c>
      <c r="F7" t="s">
        <v>29</v>
      </c>
      <c r="G7" t="s">
        <v>42</v>
      </c>
      <c r="H7" s="3">
        <v>330000</v>
      </c>
      <c r="I7" s="3">
        <v>72900</v>
      </c>
      <c r="J7" s="4">
        <v>0.22090909090909092</v>
      </c>
      <c r="K7" s="3">
        <v>378975</v>
      </c>
      <c r="L7" s="3">
        <v>11797</v>
      </c>
      <c r="M7" s="3">
        <v>318203</v>
      </c>
      <c r="N7" s="3">
        <v>580060.03159999999</v>
      </c>
      <c r="O7" s="5">
        <v>0.54856908365551316</v>
      </c>
      <c r="P7" s="6">
        <v>24360</v>
      </c>
      <c r="Q7" s="7">
        <v>13.546798029556649</v>
      </c>
      <c r="R7" s="21"/>
      <c r="S7" s="9" t="e">
        <f>ABS(#REF!-O7)*100</f>
        <v>#REF!</v>
      </c>
      <c r="T7" t="s">
        <v>93</v>
      </c>
      <c r="U7" s="3">
        <v>11797</v>
      </c>
      <c r="V7" t="s">
        <v>94</v>
      </c>
      <c r="X7">
        <v>201</v>
      </c>
    </row>
    <row r="8" spans="1:40" ht="15.75" thickTop="1" x14ac:dyDescent="0.25">
      <c r="A8" s="22"/>
      <c r="B8" s="22"/>
      <c r="C8" s="22"/>
      <c r="D8" s="23" t="s">
        <v>55</v>
      </c>
      <c r="E8" s="24">
        <f>+SUM(E3:E7)</f>
        <v>698000</v>
      </c>
      <c r="F8" s="22"/>
      <c r="G8" s="22"/>
      <c r="H8" s="24">
        <f>+SUM(H3:H7)</f>
        <v>698000</v>
      </c>
      <c r="I8" s="24">
        <f>+SUM(I3:I7)</f>
        <v>264200</v>
      </c>
      <c r="J8" s="25"/>
      <c r="K8" s="24">
        <f>+SUM(K3:K7)</f>
        <v>731628</v>
      </c>
      <c r="L8" s="24"/>
      <c r="M8" s="24">
        <f>+SUM(M3:M7)</f>
        <v>655360</v>
      </c>
      <c r="N8" s="24">
        <f>+SUM(N3:N7)</f>
        <v>1077393.4435000001</v>
      </c>
      <c r="O8" s="26"/>
      <c r="P8" s="27"/>
      <c r="Q8" s="28">
        <f>AVERAGE(Q3:Q7)</f>
        <v>24.945963540766563</v>
      </c>
      <c r="R8" s="29"/>
      <c r="S8" s="30">
        <f>ABS(O10-O9)*100</f>
        <v>5.4846947276246949</v>
      </c>
      <c r="T8" s="22"/>
      <c r="U8" s="24"/>
      <c r="V8" s="22"/>
      <c r="W8" s="22"/>
      <c r="X8" s="22"/>
    </row>
    <row r="9" spans="1:40" x14ac:dyDescent="0.25">
      <c r="A9" s="31"/>
      <c r="B9" s="31"/>
      <c r="C9" s="31"/>
      <c r="D9" s="32"/>
      <c r="E9" s="33"/>
      <c r="F9" s="31"/>
      <c r="G9" s="31"/>
      <c r="H9" s="33"/>
      <c r="I9" s="33" t="s">
        <v>56</v>
      </c>
      <c r="J9" s="34">
        <f>I8/H8*100</f>
        <v>37.851002865329512</v>
      </c>
      <c r="K9" s="33"/>
      <c r="L9" s="33"/>
      <c r="M9" s="33"/>
      <c r="N9" s="33" t="s">
        <v>57</v>
      </c>
      <c r="O9" s="35">
        <f>M8/N8</f>
        <v>0.60828289233969146</v>
      </c>
      <c r="P9" s="36"/>
      <c r="Q9" s="37" t="s">
        <v>58</v>
      </c>
      <c r="R9" s="38">
        <f>STDEV(O3:O7)</f>
        <v>8.6265800358328079E-2</v>
      </c>
      <c r="S9" s="39"/>
      <c r="T9" s="31"/>
      <c r="U9" s="31"/>
      <c r="V9" s="32"/>
      <c r="W9" s="31"/>
      <c r="X9" s="31"/>
    </row>
    <row r="10" spans="1:40" ht="15.75" thickBot="1" x14ac:dyDescent="0.3">
      <c r="A10" s="40"/>
      <c r="B10" s="40"/>
      <c r="C10" s="40"/>
      <c r="D10" s="41"/>
      <c r="E10" s="42"/>
      <c r="F10" s="40"/>
      <c r="G10" s="40"/>
      <c r="H10" s="42"/>
      <c r="I10" s="42" t="s">
        <v>59</v>
      </c>
      <c r="J10" s="43">
        <f>STDEV(J3:J7)</f>
        <v>0.24263223718083857</v>
      </c>
      <c r="K10" s="42"/>
      <c r="L10" s="42"/>
      <c r="M10" s="33"/>
      <c r="N10" s="33" t="s">
        <v>60</v>
      </c>
      <c r="O10" s="44">
        <f>AVERAGE(O3:O7)</f>
        <v>0.66312983961593841</v>
      </c>
      <c r="P10" s="45"/>
      <c r="Q10" s="46" t="s">
        <v>61</v>
      </c>
      <c r="R10" s="47" t="e">
        <f>AVERAGE(S3:S7)</f>
        <v>#REF!</v>
      </c>
      <c r="S10" s="48" t="s">
        <v>62</v>
      </c>
      <c r="T10" s="40" t="e">
        <f>+(R10/O10)</f>
        <v>#REF!</v>
      </c>
      <c r="U10" s="40"/>
      <c r="V10" s="41"/>
      <c r="W10" s="40"/>
      <c r="X10" s="40"/>
    </row>
    <row r="11" spans="1:40" x14ac:dyDescent="0.25">
      <c r="M11" s="49" t="s">
        <v>63</v>
      </c>
      <c r="N11" s="68"/>
    </row>
    <row r="12" spans="1:40" ht="15.75" thickBot="1" x14ac:dyDescent="0.3">
      <c r="M12" s="51" t="s">
        <v>275</v>
      </c>
      <c r="N12" s="69"/>
    </row>
  </sheetData>
  <conditionalFormatting sqref="A3:X7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Commercial</vt:lpstr>
      <vt:lpstr>Market Rent</vt:lpstr>
      <vt:lpstr>Industrial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Powers</dc:creator>
  <cp:lastModifiedBy>Aaron Powers</cp:lastModifiedBy>
  <dcterms:created xsi:type="dcterms:W3CDTF">2025-01-24T21:03:21Z</dcterms:created>
  <dcterms:modified xsi:type="dcterms:W3CDTF">2025-01-24T21:09:26Z</dcterms:modified>
</cp:coreProperties>
</file>