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wers\Desktop\ECF\2025\Res\"/>
    </mc:Choice>
  </mc:AlternateContent>
  <bookViews>
    <workbookView xWindow="0" yWindow="0" windowWidth="24135" windowHeight="11310" activeTab="1"/>
  </bookViews>
  <sheets>
    <sheet name="Overall" sheetId="2" r:id="rId1"/>
    <sheet name="Analysis" sheetId="1" r:id="rId2"/>
    <sheet name="Residential 0010" sheetId="3" r:id="rId3"/>
    <sheet name="Urban Renewal 50420" sheetId="4" r:id="rId4"/>
    <sheet name="Residential NE 50430" sheetId="5" r:id="rId5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5" i="1"/>
  <c r="O7" i="1"/>
  <c r="O6" i="1"/>
  <c r="O5" i="1"/>
  <c r="I119" i="3"/>
  <c r="L119" i="3"/>
  <c r="N119" i="3"/>
  <c r="R119" i="3" s="1"/>
  <c r="P119" i="3"/>
  <c r="N6" i="1"/>
  <c r="N7" i="1"/>
  <c r="N5" i="1"/>
  <c r="M5" i="5"/>
  <c r="J5" i="5"/>
  <c r="H5" i="5"/>
  <c r="G5" i="5"/>
  <c r="I6" i="5" s="1"/>
  <c r="F7" i="5" s="1"/>
  <c r="D5" i="5"/>
  <c r="L4" i="5"/>
  <c r="I4" i="5"/>
  <c r="L3" i="5"/>
  <c r="P3" i="5" s="1"/>
  <c r="I3" i="5"/>
  <c r="I7" i="5" s="1"/>
  <c r="L2" i="5"/>
  <c r="I2" i="5"/>
  <c r="M6" i="4"/>
  <c r="J6" i="4"/>
  <c r="H6" i="4"/>
  <c r="G6" i="4"/>
  <c r="D6" i="4"/>
  <c r="L5" i="4"/>
  <c r="P5" i="4" s="1"/>
  <c r="I5" i="4"/>
  <c r="L4" i="4"/>
  <c r="N4" i="4" s="1"/>
  <c r="I4" i="4"/>
  <c r="L3" i="4"/>
  <c r="N3" i="4" s="1"/>
  <c r="R3" i="4" s="1"/>
  <c r="I3" i="4"/>
  <c r="L2" i="4"/>
  <c r="N2" i="4" s="1"/>
  <c r="R2" i="4" s="1"/>
  <c r="I2" i="4"/>
  <c r="M112" i="3"/>
  <c r="J112" i="3"/>
  <c r="H112" i="3"/>
  <c r="G112" i="3"/>
  <c r="D112" i="3"/>
  <c r="L20" i="3"/>
  <c r="I20" i="3"/>
  <c r="L12" i="3"/>
  <c r="I12" i="3"/>
  <c r="L93" i="3"/>
  <c r="P93" i="3" s="1"/>
  <c r="I93" i="3"/>
  <c r="L52" i="3"/>
  <c r="I52" i="3"/>
  <c r="L103" i="3"/>
  <c r="I103" i="3"/>
  <c r="L85" i="3"/>
  <c r="I85" i="3"/>
  <c r="L8" i="3"/>
  <c r="I8" i="3"/>
  <c r="L16" i="3"/>
  <c r="P16" i="3" s="1"/>
  <c r="I16" i="3"/>
  <c r="L19" i="3"/>
  <c r="I19" i="3"/>
  <c r="L86" i="3"/>
  <c r="I86" i="3"/>
  <c r="L36" i="3"/>
  <c r="P36" i="3" s="1"/>
  <c r="I36" i="3"/>
  <c r="L59" i="3"/>
  <c r="I59" i="3"/>
  <c r="L75" i="3"/>
  <c r="I75" i="3"/>
  <c r="L92" i="3"/>
  <c r="P92" i="3" s="1"/>
  <c r="I92" i="3"/>
  <c r="L58" i="3"/>
  <c r="I58" i="3"/>
  <c r="L37" i="3"/>
  <c r="I37" i="3"/>
  <c r="L65" i="3"/>
  <c r="P65" i="3" s="1"/>
  <c r="I65" i="3"/>
  <c r="L13" i="3"/>
  <c r="P13" i="3" s="1"/>
  <c r="I13" i="3"/>
  <c r="L111" i="3"/>
  <c r="N111" i="3" s="1"/>
  <c r="I111" i="3"/>
  <c r="L45" i="3"/>
  <c r="I45" i="3"/>
  <c r="L35" i="3"/>
  <c r="P35" i="3" s="1"/>
  <c r="I35" i="3"/>
  <c r="L95" i="3"/>
  <c r="I95" i="3"/>
  <c r="L82" i="3"/>
  <c r="P82" i="3" s="1"/>
  <c r="I82" i="3"/>
  <c r="L54" i="3"/>
  <c r="I54" i="3"/>
  <c r="L30" i="3"/>
  <c r="P30" i="3" s="1"/>
  <c r="I30" i="3"/>
  <c r="L26" i="3"/>
  <c r="N26" i="3" s="1"/>
  <c r="I26" i="3"/>
  <c r="L84" i="3"/>
  <c r="P84" i="3" s="1"/>
  <c r="I84" i="3"/>
  <c r="L76" i="3"/>
  <c r="N76" i="3" s="1"/>
  <c r="I76" i="3"/>
  <c r="L22" i="3"/>
  <c r="P22" i="3" s="1"/>
  <c r="I22" i="3"/>
  <c r="L87" i="3"/>
  <c r="P87" i="3" s="1"/>
  <c r="I87" i="3"/>
  <c r="L15" i="3"/>
  <c r="N15" i="3" s="1"/>
  <c r="I15" i="3"/>
  <c r="L38" i="3"/>
  <c r="I38" i="3"/>
  <c r="L21" i="3"/>
  <c r="P21" i="3" s="1"/>
  <c r="I21" i="3"/>
  <c r="L109" i="3"/>
  <c r="I109" i="3"/>
  <c r="L49" i="3"/>
  <c r="P49" i="3" s="1"/>
  <c r="I49" i="3"/>
  <c r="L74" i="3"/>
  <c r="I74" i="3"/>
  <c r="L11" i="3"/>
  <c r="P11" i="3" s="1"/>
  <c r="I11" i="3"/>
  <c r="L100" i="3"/>
  <c r="P100" i="3" s="1"/>
  <c r="I100" i="3"/>
  <c r="L27" i="3"/>
  <c r="P27" i="3" s="1"/>
  <c r="I27" i="3"/>
  <c r="L71" i="3"/>
  <c r="N71" i="3" s="1"/>
  <c r="I71" i="3"/>
  <c r="L48" i="3"/>
  <c r="P48" i="3" s="1"/>
  <c r="I48" i="3"/>
  <c r="L107" i="3"/>
  <c r="N107" i="3" s="1"/>
  <c r="I107" i="3"/>
  <c r="L23" i="3"/>
  <c r="N23" i="3" s="1"/>
  <c r="I23" i="3"/>
  <c r="L61" i="3"/>
  <c r="I61" i="3"/>
  <c r="L94" i="3"/>
  <c r="P94" i="3" s="1"/>
  <c r="I94" i="3"/>
  <c r="L41" i="3"/>
  <c r="I41" i="3"/>
  <c r="L60" i="3"/>
  <c r="P60" i="3" s="1"/>
  <c r="I60" i="3"/>
  <c r="L40" i="3"/>
  <c r="I40" i="3"/>
  <c r="L79" i="3"/>
  <c r="P79" i="3" s="1"/>
  <c r="I79" i="3"/>
  <c r="L102" i="3"/>
  <c r="P102" i="3" s="1"/>
  <c r="I102" i="3"/>
  <c r="L81" i="3"/>
  <c r="P81" i="3" s="1"/>
  <c r="I81" i="3"/>
  <c r="L66" i="3"/>
  <c r="N66" i="3" s="1"/>
  <c r="I66" i="3"/>
  <c r="L97" i="3"/>
  <c r="N97" i="3" s="1"/>
  <c r="I97" i="3"/>
  <c r="L99" i="3"/>
  <c r="P99" i="3" s="1"/>
  <c r="I99" i="3"/>
  <c r="L80" i="3"/>
  <c r="N80" i="3" s="1"/>
  <c r="I80" i="3"/>
  <c r="L51" i="3"/>
  <c r="I51" i="3"/>
  <c r="L34" i="3"/>
  <c r="P34" i="3" s="1"/>
  <c r="I34" i="3"/>
  <c r="L104" i="3"/>
  <c r="I104" i="3"/>
  <c r="L88" i="3"/>
  <c r="N88" i="3" s="1"/>
  <c r="I88" i="3"/>
  <c r="L69" i="3"/>
  <c r="I69" i="3"/>
  <c r="L39" i="3"/>
  <c r="P39" i="3" s="1"/>
  <c r="I39" i="3"/>
  <c r="L50" i="3"/>
  <c r="P50" i="3" s="1"/>
  <c r="I50" i="3"/>
  <c r="L4" i="3"/>
  <c r="N4" i="3" s="1"/>
  <c r="I4" i="3"/>
  <c r="L42" i="3"/>
  <c r="P42" i="3" s="1"/>
  <c r="I42" i="3"/>
  <c r="L98" i="3"/>
  <c r="P98" i="3" s="1"/>
  <c r="I98" i="3"/>
  <c r="L105" i="3"/>
  <c r="N105" i="3" s="1"/>
  <c r="I105" i="3"/>
  <c r="L57" i="3"/>
  <c r="I57" i="3"/>
  <c r="L89" i="3"/>
  <c r="P89" i="3" s="1"/>
  <c r="I89" i="3"/>
  <c r="L53" i="3"/>
  <c r="I53" i="3"/>
  <c r="L73" i="3"/>
  <c r="P73" i="3" s="1"/>
  <c r="I73" i="3"/>
  <c r="L25" i="3"/>
  <c r="I25" i="3"/>
  <c r="L67" i="3"/>
  <c r="P67" i="3" s="1"/>
  <c r="I67" i="3"/>
  <c r="L24" i="3"/>
  <c r="N24" i="3" s="1"/>
  <c r="I24" i="3"/>
  <c r="L55" i="3"/>
  <c r="P55" i="3" s="1"/>
  <c r="I55" i="3"/>
  <c r="L101" i="3"/>
  <c r="N101" i="3" s="1"/>
  <c r="I101" i="3"/>
  <c r="L6" i="3"/>
  <c r="P6" i="3" s="1"/>
  <c r="I6" i="3"/>
  <c r="L31" i="3"/>
  <c r="P31" i="3" s="1"/>
  <c r="I31" i="3"/>
  <c r="L18" i="3"/>
  <c r="N18" i="3" s="1"/>
  <c r="I18" i="3"/>
  <c r="L10" i="3"/>
  <c r="I10" i="3"/>
  <c r="L46" i="3"/>
  <c r="P46" i="3" s="1"/>
  <c r="I46" i="3"/>
  <c r="L106" i="3"/>
  <c r="I106" i="3"/>
  <c r="L108" i="3"/>
  <c r="P108" i="3" s="1"/>
  <c r="I108" i="3"/>
  <c r="L56" i="3"/>
  <c r="P56" i="3" s="1"/>
  <c r="I56" i="3"/>
  <c r="L90" i="3"/>
  <c r="I90" i="3"/>
  <c r="L5" i="3"/>
  <c r="P5" i="3" s="1"/>
  <c r="I5" i="3"/>
  <c r="L33" i="3"/>
  <c r="N33" i="3" s="1"/>
  <c r="I33" i="3"/>
  <c r="L47" i="3"/>
  <c r="P47" i="3" s="1"/>
  <c r="I47" i="3"/>
  <c r="L110" i="3"/>
  <c r="P110" i="3" s="1"/>
  <c r="I110" i="3"/>
  <c r="L91" i="3"/>
  <c r="I91" i="3"/>
  <c r="L77" i="3"/>
  <c r="P77" i="3" s="1"/>
  <c r="I77" i="3"/>
  <c r="L14" i="3"/>
  <c r="P14" i="3" s="1"/>
  <c r="I14" i="3"/>
  <c r="L3" i="3"/>
  <c r="N3" i="3" s="1"/>
  <c r="I3" i="3"/>
  <c r="L64" i="3"/>
  <c r="P64" i="3" s="1"/>
  <c r="I64" i="3"/>
  <c r="L78" i="3"/>
  <c r="P78" i="3" s="1"/>
  <c r="I78" i="3"/>
  <c r="L44" i="3"/>
  <c r="I44" i="3"/>
  <c r="L32" i="3"/>
  <c r="P32" i="3" s="1"/>
  <c r="I32" i="3"/>
  <c r="L17" i="3"/>
  <c r="P17" i="3" s="1"/>
  <c r="I17" i="3"/>
  <c r="L70" i="3"/>
  <c r="N70" i="3" s="1"/>
  <c r="I70" i="3"/>
  <c r="L28" i="3"/>
  <c r="P28" i="3" s="1"/>
  <c r="I28" i="3"/>
  <c r="L29" i="3"/>
  <c r="P29" i="3" s="1"/>
  <c r="I29" i="3"/>
  <c r="L72" i="3"/>
  <c r="I72" i="3"/>
  <c r="L7" i="3"/>
  <c r="P7" i="3" s="1"/>
  <c r="I7" i="3"/>
  <c r="L43" i="3"/>
  <c r="P43" i="3" s="1"/>
  <c r="I43" i="3"/>
  <c r="L2" i="3"/>
  <c r="N2" i="3" s="1"/>
  <c r="I2" i="3"/>
  <c r="L62" i="3"/>
  <c r="N62" i="3" s="1"/>
  <c r="I62" i="3"/>
  <c r="L83" i="3"/>
  <c r="P83" i="3" s="1"/>
  <c r="I83" i="3"/>
  <c r="L9" i="3"/>
  <c r="N9" i="3" s="1"/>
  <c r="I9" i="3"/>
  <c r="L63" i="3"/>
  <c r="N63" i="3" s="1"/>
  <c r="I63" i="3"/>
  <c r="L68" i="3"/>
  <c r="P68" i="3" s="1"/>
  <c r="I68" i="3"/>
  <c r="L96" i="3"/>
  <c r="I96" i="3"/>
  <c r="F13" i="1"/>
  <c r="M13" i="1"/>
  <c r="Q8" i="1"/>
  <c r="Q10" i="1" s="1"/>
  <c r="C8" i="1"/>
  <c r="C10" i="1" s="1"/>
  <c r="R7" i="1"/>
  <c r="K7" i="1"/>
  <c r="L7" i="1" s="1"/>
  <c r="J7" i="1"/>
  <c r="F7" i="1"/>
  <c r="D7" i="1"/>
  <c r="R6" i="1"/>
  <c r="K6" i="1"/>
  <c r="L6" i="1" s="1"/>
  <c r="J6" i="1"/>
  <c r="F6" i="1"/>
  <c r="D6" i="1"/>
  <c r="R5" i="1"/>
  <c r="K5" i="1"/>
  <c r="L5" i="1" s="1"/>
  <c r="J5" i="1"/>
  <c r="F5" i="1"/>
  <c r="D5" i="1"/>
  <c r="I2" i="2"/>
  <c r="L2" i="2"/>
  <c r="L120" i="2" s="1"/>
  <c r="N121" i="2" s="1"/>
  <c r="N2" i="2"/>
  <c r="P2" i="2"/>
  <c r="I3" i="2"/>
  <c r="L3" i="2"/>
  <c r="N3" i="2"/>
  <c r="P3" i="2"/>
  <c r="I4" i="2"/>
  <c r="L4" i="2"/>
  <c r="N4" i="2"/>
  <c r="P4" i="2"/>
  <c r="I5" i="2"/>
  <c r="I122" i="2" s="1"/>
  <c r="L5" i="2"/>
  <c r="N5" i="2"/>
  <c r="P5" i="2"/>
  <c r="I6" i="2"/>
  <c r="L6" i="2"/>
  <c r="I7" i="2"/>
  <c r="L7" i="2"/>
  <c r="P7" i="2" s="1"/>
  <c r="N7" i="2"/>
  <c r="I8" i="2"/>
  <c r="L8" i="2"/>
  <c r="N8" i="2"/>
  <c r="P8" i="2"/>
  <c r="I9" i="2"/>
  <c r="L9" i="2"/>
  <c r="N9" i="2"/>
  <c r="P9" i="2"/>
  <c r="I10" i="2"/>
  <c r="L10" i="2"/>
  <c r="N10" i="2"/>
  <c r="P10" i="2"/>
  <c r="I11" i="2"/>
  <c r="L11" i="2"/>
  <c r="N11" i="2"/>
  <c r="P11" i="2"/>
  <c r="I12" i="2"/>
  <c r="L12" i="2"/>
  <c r="I13" i="2"/>
  <c r="L13" i="2"/>
  <c r="P13" i="2" s="1"/>
  <c r="N13" i="2"/>
  <c r="I14" i="2"/>
  <c r="L14" i="2"/>
  <c r="N14" i="2"/>
  <c r="P14" i="2"/>
  <c r="I15" i="2"/>
  <c r="L15" i="2"/>
  <c r="N15" i="2"/>
  <c r="P15" i="2"/>
  <c r="I16" i="2"/>
  <c r="L16" i="2"/>
  <c r="N16" i="2"/>
  <c r="P16" i="2"/>
  <c r="I17" i="2"/>
  <c r="L17" i="2"/>
  <c r="N17" i="2"/>
  <c r="P17" i="2"/>
  <c r="I18" i="2"/>
  <c r="L18" i="2"/>
  <c r="I19" i="2"/>
  <c r="L19" i="2"/>
  <c r="P19" i="2" s="1"/>
  <c r="N19" i="2"/>
  <c r="I20" i="2"/>
  <c r="L20" i="2"/>
  <c r="N20" i="2"/>
  <c r="P20" i="2"/>
  <c r="I21" i="2"/>
  <c r="L21" i="2"/>
  <c r="N21" i="2"/>
  <c r="P21" i="2"/>
  <c r="I22" i="2"/>
  <c r="L22" i="2"/>
  <c r="N22" i="2"/>
  <c r="P22" i="2"/>
  <c r="I23" i="2"/>
  <c r="L23" i="2"/>
  <c r="N23" i="2"/>
  <c r="P23" i="2"/>
  <c r="I24" i="2"/>
  <c r="L24" i="2"/>
  <c r="I25" i="2"/>
  <c r="L25" i="2"/>
  <c r="P25" i="2" s="1"/>
  <c r="N25" i="2"/>
  <c r="I26" i="2"/>
  <c r="L26" i="2"/>
  <c r="N26" i="2" s="1"/>
  <c r="I27" i="2"/>
  <c r="L27" i="2"/>
  <c r="N27" i="2"/>
  <c r="P27" i="2"/>
  <c r="I28" i="2"/>
  <c r="L28" i="2"/>
  <c r="N28" i="2"/>
  <c r="P28" i="2"/>
  <c r="I29" i="2"/>
  <c r="L29" i="2"/>
  <c r="N29" i="2"/>
  <c r="P29" i="2"/>
  <c r="I30" i="2"/>
  <c r="L30" i="2"/>
  <c r="I31" i="2"/>
  <c r="L31" i="2"/>
  <c r="P31" i="2" s="1"/>
  <c r="N31" i="2"/>
  <c r="I32" i="2"/>
  <c r="L32" i="2"/>
  <c r="N32" i="2" s="1"/>
  <c r="I33" i="2"/>
  <c r="L33" i="2"/>
  <c r="N33" i="2"/>
  <c r="P33" i="2"/>
  <c r="I34" i="2"/>
  <c r="L34" i="2"/>
  <c r="N34" i="2"/>
  <c r="P34" i="2"/>
  <c r="I35" i="2"/>
  <c r="L35" i="2"/>
  <c r="N35" i="2"/>
  <c r="P35" i="2"/>
  <c r="I36" i="2"/>
  <c r="L36" i="2"/>
  <c r="I37" i="2"/>
  <c r="L37" i="2"/>
  <c r="P37" i="2" s="1"/>
  <c r="N37" i="2"/>
  <c r="I38" i="2"/>
  <c r="L38" i="2"/>
  <c r="N38" i="2"/>
  <c r="P38" i="2"/>
  <c r="I39" i="2"/>
  <c r="L39" i="2"/>
  <c r="N39" i="2" s="1"/>
  <c r="I40" i="2"/>
  <c r="L40" i="2"/>
  <c r="N40" i="2"/>
  <c r="P40" i="2"/>
  <c r="I41" i="2"/>
  <c r="L41" i="2"/>
  <c r="N41" i="2"/>
  <c r="P41" i="2"/>
  <c r="I42" i="2"/>
  <c r="L42" i="2"/>
  <c r="I43" i="2"/>
  <c r="L43" i="2"/>
  <c r="P43" i="2" s="1"/>
  <c r="N43" i="2"/>
  <c r="I44" i="2"/>
  <c r="L44" i="2"/>
  <c r="N44" i="2"/>
  <c r="P44" i="2"/>
  <c r="I45" i="2"/>
  <c r="L45" i="2"/>
  <c r="N45" i="2" s="1"/>
  <c r="I46" i="2"/>
  <c r="L46" i="2"/>
  <c r="N46" i="2"/>
  <c r="P46" i="2"/>
  <c r="I47" i="2"/>
  <c r="L47" i="2"/>
  <c r="N47" i="2"/>
  <c r="P47" i="2"/>
  <c r="I48" i="2"/>
  <c r="L48" i="2"/>
  <c r="I49" i="2"/>
  <c r="L49" i="2"/>
  <c r="P49" i="2" s="1"/>
  <c r="I50" i="2"/>
  <c r="L50" i="2"/>
  <c r="N50" i="2"/>
  <c r="P50" i="2"/>
  <c r="I51" i="2"/>
  <c r="L51" i="2"/>
  <c r="N51" i="2"/>
  <c r="P51" i="2"/>
  <c r="I52" i="2"/>
  <c r="L52" i="2"/>
  <c r="N52" i="2"/>
  <c r="P52" i="2"/>
  <c r="I53" i="2"/>
  <c r="L53" i="2"/>
  <c r="N53" i="2"/>
  <c r="P53" i="2"/>
  <c r="I54" i="2"/>
  <c r="L54" i="2"/>
  <c r="I55" i="2"/>
  <c r="L55" i="2"/>
  <c r="P55" i="2" s="1"/>
  <c r="N55" i="2"/>
  <c r="I56" i="2"/>
  <c r="L56" i="2"/>
  <c r="N56" i="2"/>
  <c r="P56" i="2"/>
  <c r="I57" i="2"/>
  <c r="L57" i="2"/>
  <c r="N57" i="2"/>
  <c r="P57" i="2"/>
  <c r="I58" i="2"/>
  <c r="L58" i="2"/>
  <c r="N58" i="2"/>
  <c r="P58" i="2"/>
  <c r="I59" i="2"/>
  <c r="L59" i="2"/>
  <c r="N59" i="2"/>
  <c r="P59" i="2"/>
  <c r="I60" i="2"/>
  <c r="L60" i="2"/>
  <c r="I61" i="2"/>
  <c r="L61" i="2"/>
  <c r="P61" i="2" s="1"/>
  <c r="N61" i="2"/>
  <c r="I62" i="2"/>
  <c r="L62" i="2"/>
  <c r="P62" i="2" s="1"/>
  <c r="N62" i="2"/>
  <c r="I63" i="2"/>
  <c r="L63" i="2"/>
  <c r="N63" i="2"/>
  <c r="P63" i="2"/>
  <c r="I64" i="2"/>
  <c r="L64" i="2"/>
  <c r="N64" i="2"/>
  <c r="P64" i="2"/>
  <c r="I65" i="2"/>
  <c r="L65" i="2"/>
  <c r="N65" i="2"/>
  <c r="P65" i="2"/>
  <c r="I66" i="2"/>
  <c r="L66" i="2"/>
  <c r="I67" i="2"/>
  <c r="L67" i="2"/>
  <c r="P67" i="2" s="1"/>
  <c r="N67" i="2"/>
  <c r="I68" i="2"/>
  <c r="L68" i="2"/>
  <c r="N68" i="2" s="1"/>
  <c r="I69" i="2"/>
  <c r="L69" i="2"/>
  <c r="N69" i="2"/>
  <c r="P69" i="2"/>
  <c r="I70" i="2"/>
  <c r="L70" i="2"/>
  <c r="N70" i="2"/>
  <c r="P70" i="2"/>
  <c r="I71" i="2"/>
  <c r="L71" i="2"/>
  <c r="N71" i="2"/>
  <c r="P71" i="2"/>
  <c r="I72" i="2"/>
  <c r="L72" i="2"/>
  <c r="I73" i="2"/>
  <c r="L73" i="2"/>
  <c r="P73" i="2" s="1"/>
  <c r="N73" i="2"/>
  <c r="I74" i="2"/>
  <c r="L74" i="2"/>
  <c r="N74" i="2"/>
  <c r="P74" i="2"/>
  <c r="I75" i="2"/>
  <c r="L75" i="2"/>
  <c r="P75" i="2" s="1"/>
  <c r="N75" i="2"/>
  <c r="I76" i="2"/>
  <c r="L76" i="2"/>
  <c r="N76" i="2"/>
  <c r="P76" i="2"/>
  <c r="I77" i="2"/>
  <c r="L77" i="2"/>
  <c r="N77" i="2"/>
  <c r="P77" i="2"/>
  <c r="I78" i="2"/>
  <c r="L78" i="2"/>
  <c r="I79" i="2"/>
  <c r="L79" i="2"/>
  <c r="P79" i="2" s="1"/>
  <c r="I80" i="2"/>
  <c r="L80" i="2"/>
  <c r="N80" i="2"/>
  <c r="P80" i="2"/>
  <c r="I81" i="2"/>
  <c r="L81" i="2"/>
  <c r="N81" i="2"/>
  <c r="P81" i="2"/>
  <c r="I82" i="2"/>
  <c r="L82" i="2"/>
  <c r="N82" i="2" s="1"/>
  <c r="I83" i="2"/>
  <c r="L83" i="2"/>
  <c r="N83" i="2"/>
  <c r="P83" i="2"/>
  <c r="I84" i="2"/>
  <c r="L84" i="2"/>
  <c r="N84" i="2" s="1"/>
  <c r="P84" i="2"/>
  <c r="I85" i="2"/>
  <c r="L85" i="2"/>
  <c r="P85" i="2" s="1"/>
  <c r="N85" i="2"/>
  <c r="I86" i="2"/>
  <c r="L86" i="2"/>
  <c r="N86" i="2" s="1"/>
  <c r="I87" i="2"/>
  <c r="L87" i="2"/>
  <c r="N87" i="2"/>
  <c r="P87" i="2"/>
  <c r="I88" i="2"/>
  <c r="L88" i="2"/>
  <c r="N88" i="2"/>
  <c r="P88" i="2"/>
  <c r="I89" i="2"/>
  <c r="L89" i="2"/>
  <c r="N89" i="2"/>
  <c r="P89" i="2"/>
  <c r="I90" i="2"/>
  <c r="L90" i="2"/>
  <c r="N90" i="2" s="1"/>
  <c r="P90" i="2"/>
  <c r="I91" i="2"/>
  <c r="L91" i="2"/>
  <c r="P91" i="2" s="1"/>
  <c r="N91" i="2"/>
  <c r="I92" i="2"/>
  <c r="L92" i="2"/>
  <c r="N92" i="2"/>
  <c r="P92" i="2"/>
  <c r="I93" i="2"/>
  <c r="L93" i="2"/>
  <c r="N93" i="2"/>
  <c r="P93" i="2"/>
  <c r="I94" i="2"/>
  <c r="L94" i="2"/>
  <c r="N94" i="2" s="1"/>
  <c r="I95" i="2"/>
  <c r="L95" i="2"/>
  <c r="N95" i="2"/>
  <c r="P95" i="2"/>
  <c r="I96" i="2"/>
  <c r="L96" i="2"/>
  <c r="N96" i="2" s="1"/>
  <c r="P96" i="2"/>
  <c r="I97" i="2"/>
  <c r="L97" i="2"/>
  <c r="P97" i="2" s="1"/>
  <c r="N97" i="2"/>
  <c r="I98" i="2"/>
  <c r="L98" i="2"/>
  <c r="N98" i="2" s="1"/>
  <c r="I99" i="2"/>
  <c r="L99" i="2"/>
  <c r="N99" i="2"/>
  <c r="P99" i="2"/>
  <c r="I100" i="2"/>
  <c r="L100" i="2"/>
  <c r="N100" i="2"/>
  <c r="P100" i="2"/>
  <c r="I101" i="2"/>
  <c r="L101" i="2"/>
  <c r="N101" i="2"/>
  <c r="P101" i="2"/>
  <c r="I102" i="2"/>
  <c r="L102" i="2"/>
  <c r="N102" i="2" s="1"/>
  <c r="P102" i="2"/>
  <c r="I103" i="2"/>
  <c r="L103" i="2"/>
  <c r="P103" i="2" s="1"/>
  <c r="N103" i="2"/>
  <c r="I104" i="2"/>
  <c r="L104" i="2"/>
  <c r="N104" i="2"/>
  <c r="P104" i="2"/>
  <c r="I105" i="2"/>
  <c r="L105" i="2"/>
  <c r="N105" i="2"/>
  <c r="P105" i="2"/>
  <c r="I106" i="2"/>
  <c r="L106" i="2"/>
  <c r="N106" i="2" s="1"/>
  <c r="I107" i="2"/>
  <c r="L107" i="2"/>
  <c r="N107" i="2"/>
  <c r="P107" i="2"/>
  <c r="I108" i="2"/>
  <c r="L108" i="2"/>
  <c r="N108" i="2" s="1"/>
  <c r="P108" i="2"/>
  <c r="I109" i="2"/>
  <c r="L109" i="2"/>
  <c r="P109" i="2" s="1"/>
  <c r="N109" i="2"/>
  <c r="I110" i="2"/>
  <c r="L110" i="2"/>
  <c r="N110" i="2" s="1"/>
  <c r="I111" i="2"/>
  <c r="L111" i="2"/>
  <c r="N111" i="2"/>
  <c r="P111" i="2"/>
  <c r="I112" i="2"/>
  <c r="L112" i="2"/>
  <c r="N112" i="2"/>
  <c r="P112" i="2"/>
  <c r="I113" i="2"/>
  <c r="L113" i="2"/>
  <c r="N113" i="2"/>
  <c r="P113" i="2"/>
  <c r="I114" i="2"/>
  <c r="L114" i="2"/>
  <c r="N114" i="2" s="1"/>
  <c r="P114" i="2"/>
  <c r="I115" i="2"/>
  <c r="L115" i="2"/>
  <c r="P115" i="2" s="1"/>
  <c r="N115" i="2"/>
  <c r="I116" i="2"/>
  <c r="L116" i="2"/>
  <c r="N116" i="2"/>
  <c r="P116" i="2"/>
  <c r="I117" i="2"/>
  <c r="L117" i="2"/>
  <c r="N117" i="2"/>
  <c r="P117" i="2"/>
  <c r="I118" i="2"/>
  <c r="L118" i="2"/>
  <c r="N118" i="2" s="1"/>
  <c r="I119" i="2"/>
  <c r="L119" i="2"/>
  <c r="N119" i="2"/>
  <c r="P119" i="2"/>
  <c r="D120" i="2"/>
  <c r="G120" i="2"/>
  <c r="I121" i="2" s="1"/>
  <c r="H120" i="2"/>
  <c r="J120" i="2"/>
  <c r="M120" i="2"/>
  <c r="P80" i="3" l="1"/>
  <c r="N3" i="5"/>
  <c r="R3" i="5" s="1"/>
  <c r="P4" i="4"/>
  <c r="P3" i="4"/>
  <c r="I7" i="4"/>
  <c r="F8" i="4" s="1"/>
  <c r="N5" i="4"/>
  <c r="R5" i="4" s="1"/>
  <c r="R4" i="4"/>
  <c r="L5" i="5"/>
  <c r="N6" i="5" s="1"/>
  <c r="L6" i="4"/>
  <c r="N7" i="4" s="1"/>
  <c r="I8" i="4"/>
  <c r="P6" i="4"/>
  <c r="N4" i="5"/>
  <c r="P4" i="5"/>
  <c r="P5" i="5"/>
  <c r="P2" i="4"/>
  <c r="N2" i="5"/>
  <c r="R2" i="5" s="1"/>
  <c r="P2" i="5"/>
  <c r="N93" i="3"/>
  <c r="N28" i="3"/>
  <c r="N13" i="3"/>
  <c r="N49" i="3"/>
  <c r="N64" i="3"/>
  <c r="N108" i="3"/>
  <c r="P88" i="3"/>
  <c r="N47" i="3"/>
  <c r="N98" i="3"/>
  <c r="N43" i="3"/>
  <c r="N102" i="3"/>
  <c r="N21" i="3"/>
  <c r="N46" i="3"/>
  <c r="N31" i="3"/>
  <c r="N22" i="3"/>
  <c r="N84" i="3"/>
  <c r="N65" i="3"/>
  <c r="P63" i="3"/>
  <c r="N32" i="3"/>
  <c r="N14" i="3"/>
  <c r="P97" i="3"/>
  <c r="N100" i="3"/>
  <c r="N92" i="3"/>
  <c r="P24" i="3"/>
  <c r="P62" i="3"/>
  <c r="N6" i="3"/>
  <c r="N55" i="3"/>
  <c r="N42" i="3"/>
  <c r="N94" i="3"/>
  <c r="N87" i="3"/>
  <c r="P26" i="3"/>
  <c r="N36" i="3"/>
  <c r="I113" i="3"/>
  <c r="F114" i="3" s="1"/>
  <c r="N68" i="3"/>
  <c r="N17" i="3"/>
  <c r="N77" i="3"/>
  <c r="N5" i="3"/>
  <c r="N60" i="3"/>
  <c r="P107" i="3"/>
  <c r="N16" i="3"/>
  <c r="P18" i="3"/>
  <c r="N73" i="3"/>
  <c r="N89" i="3"/>
  <c r="N99" i="3"/>
  <c r="P15" i="3"/>
  <c r="N82" i="3"/>
  <c r="N35" i="3"/>
  <c r="P2" i="3"/>
  <c r="N50" i="3"/>
  <c r="N48" i="3"/>
  <c r="N27" i="3"/>
  <c r="N7" i="3"/>
  <c r="N34" i="3"/>
  <c r="N81" i="3"/>
  <c r="P72" i="3"/>
  <c r="N72" i="3"/>
  <c r="I114" i="3"/>
  <c r="P9" i="3"/>
  <c r="N110" i="3"/>
  <c r="N56" i="3"/>
  <c r="N69" i="3"/>
  <c r="P69" i="3"/>
  <c r="N109" i="3"/>
  <c r="P109" i="3"/>
  <c r="N37" i="3"/>
  <c r="P37" i="3"/>
  <c r="N86" i="3"/>
  <c r="P86" i="3"/>
  <c r="N12" i="3"/>
  <c r="P12" i="3"/>
  <c r="P33" i="3"/>
  <c r="N10" i="3"/>
  <c r="P10" i="3"/>
  <c r="N51" i="3"/>
  <c r="P51" i="3"/>
  <c r="N29" i="3"/>
  <c r="P3" i="3"/>
  <c r="P91" i="3"/>
  <c r="N91" i="3"/>
  <c r="P58" i="3"/>
  <c r="N58" i="3"/>
  <c r="P19" i="3"/>
  <c r="N19" i="3"/>
  <c r="P20" i="3"/>
  <c r="N20" i="3"/>
  <c r="N57" i="3"/>
  <c r="P57" i="3"/>
  <c r="N61" i="3"/>
  <c r="P61" i="3"/>
  <c r="N45" i="3"/>
  <c r="P45" i="3"/>
  <c r="P59" i="3"/>
  <c r="N59" i="3"/>
  <c r="P85" i="3"/>
  <c r="N85" i="3"/>
  <c r="P52" i="3"/>
  <c r="N52" i="3"/>
  <c r="L112" i="3"/>
  <c r="N113" i="3" s="1"/>
  <c r="P96" i="3"/>
  <c r="N96" i="3"/>
  <c r="N106" i="3"/>
  <c r="P106" i="3"/>
  <c r="N104" i="3"/>
  <c r="P104" i="3"/>
  <c r="N74" i="3"/>
  <c r="P74" i="3"/>
  <c r="N78" i="3"/>
  <c r="P105" i="3"/>
  <c r="P23" i="3"/>
  <c r="N38" i="3"/>
  <c r="P38" i="3"/>
  <c r="P111" i="3"/>
  <c r="P90" i="3"/>
  <c r="N90" i="3"/>
  <c r="N83" i="3"/>
  <c r="P70" i="3"/>
  <c r="P44" i="3"/>
  <c r="N44" i="3"/>
  <c r="N25" i="3"/>
  <c r="P25" i="3"/>
  <c r="N53" i="3"/>
  <c r="P53" i="3"/>
  <c r="N40" i="3"/>
  <c r="P40" i="3"/>
  <c r="N41" i="3"/>
  <c r="P41" i="3"/>
  <c r="N54" i="3"/>
  <c r="P54" i="3"/>
  <c r="N95" i="3"/>
  <c r="P95" i="3"/>
  <c r="N75" i="3"/>
  <c r="P75" i="3"/>
  <c r="N8" i="3"/>
  <c r="P8" i="3"/>
  <c r="N103" i="3"/>
  <c r="P103" i="3"/>
  <c r="P101" i="3"/>
  <c r="N67" i="3"/>
  <c r="P4" i="3"/>
  <c r="N39" i="3"/>
  <c r="P66" i="3"/>
  <c r="N79" i="3"/>
  <c r="P71" i="3"/>
  <c r="N11" i="3"/>
  <c r="P76" i="3"/>
  <c r="N30" i="3"/>
  <c r="P8" i="1"/>
  <c r="P10" i="1" s="1"/>
  <c r="N54" i="2"/>
  <c r="P54" i="2"/>
  <c r="N48" i="2"/>
  <c r="P48" i="2"/>
  <c r="P118" i="2"/>
  <c r="P110" i="2"/>
  <c r="P106" i="2"/>
  <c r="P98" i="2"/>
  <c r="P94" i="2"/>
  <c r="P86" i="2"/>
  <c r="P82" i="2"/>
  <c r="N78" i="2"/>
  <c r="P78" i="2"/>
  <c r="P68" i="2"/>
  <c r="P45" i="2"/>
  <c r="N42" i="2"/>
  <c r="P42" i="2"/>
  <c r="P32" i="2"/>
  <c r="N72" i="2"/>
  <c r="P72" i="2"/>
  <c r="N49" i="2"/>
  <c r="P39" i="2"/>
  <c r="N36" i="2"/>
  <c r="P36" i="2"/>
  <c r="P26" i="2"/>
  <c r="N79" i="2"/>
  <c r="N66" i="2"/>
  <c r="P66" i="2"/>
  <c r="N30" i="2"/>
  <c r="P30" i="2"/>
  <c r="N60" i="2"/>
  <c r="P60" i="2"/>
  <c r="N24" i="2"/>
  <c r="P24" i="2"/>
  <c r="N18" i="2"/>
  <c r="P18" i="2"/>
  <c r="N12" i="2"/>
  <c r="N122" i="2" s="1"/>
  <c r="P12" i="2"/>
  <c r="N6" i="2"/>
  <c r="P6" i="2"/>
  <c r="P120" i="2" s="1"/>
  <c r="N7" i="5" l="1"/>
  <c r="R5" i="5" s="1"/>
  <c r="Q7" i="4"/>
  <c r="Q6" i="5"/>
  <c r="N8" i="4"/>
  <c r="R4" i="5"/>
  <c r="Q113" i="3"/>
  <c r="N114" i="3"/>
  <c r="P112" i="3"/>
  <c r="R6" i="2"/>
  <c r="R12" i="2"/>
  <c r="R18" i="2"/>
  <c r="R2" i="2"/>
  <c r="R8" i="2"/>
  <c r="R14" i="2"/>
  <c r="R20" i="2"/>
  <c r="R26" i="2"/>
  <c r="R32" i="2"/>
  <c r="R38" i="2"/>
  <c r="R44" i="2"/>
  <c r="R50" i="2"/>
  <c r="R56" i="2"/>
  <c r="R62" i="2"/>
  <c r="R68" i="2"/>
  <c r="R74" i="2"/>
  <c r="R80" i="2"/>
  <c r="R86" i="2"/>
  <c r="R92" i="2"/>
  <c r="R98" i="2"/>
  <c r="R104" i="2"/>
  <c r="R110" i="2"/>
  <c r="R116" i="2"/>
  <c r="R7" i="2"/>
  <c r="R13" i="2"/>
  <c r="R19" i="2"/>
  <c r="R25" i="2"/>
  <c r="R31" i="2"/>
  <c r="R37" i="2"/>
  <c r="R43" i="2"/>
  <c r="R49" i="2"/>
  <c r="R55" i="2"/>
  <c r="R61" i="2"/>
  <c r="R67" i="2"/>
  <c r="R73" i="2"/>
  <c r="R51" i="2"/>
  <c r="R58" i="2"/>
  <c r="R81" i="2"/>
  <c r="R85" i="2"/>
  <c r="R105" i="2"/>
  <c r="R109" i="2"/>
  <c r="R117" i="2"/>
  <c r="R120" i="2"/>
  <c r="R89" i="2"/>
  <c r="R101" i="2"/>
  <c r="R113" i="2"/>
  <c r="R112" i="2"/>
  <c r="R3" i="2"/>
  <c r="R9" i="2"/>
  <c r="R15" i="2"/>
  <c r="R21" i="2"/>
  <c r="R28" i="2"/>
  <c r="R35" i="2"/>
  <c r="R54" i="2"/>
  <c r="R57" i="2"/>
  <c r="R64" i="2"/>
  <c r="R71" i="2"/>
  <c r="R24" i="2"/>
  <c r="R27" i="2"/>
  <c r="R34" i="2"/>
  <c r="R41" i="2"/>
  <c r="R60" i="2"/>
  <c r="R63" i="2"/>
  <c r="R70" i="2"/>
  <c r="R77" i="2"/>
  <c r="R84" i="2"/>
  <c r="R88" i="2"/>
  <c r="R96" i="2"/>
  <c r="R100" i="2"/>
  <c r="R108" i="2"/>
  <c r="R30" i="2"/>
  <c r="R33" i="2"/>
  <c r="R40" i="2"/>
  <c r="R47" i="2"/>
  <c r="R66" i="2"/>
  <c r="R69" i="2"/>
  <c r="R76" i="2"/>
  <c r="R79" i="2"/>
  <c r="R87" i="2"/>
  <c r="R91" i="2"/>
  <c r="R99" i="2"/>
  <c r="R103" i="2"/>
  <c r="R111" i="2"/>
  <c r="R115" i="2"/>
  <c r="R36" i="2"/>
  <c r="R39" i="2"/>
  <c r="R46" i="2"/>
  <c r="R53" i="2"/>
  <c r="R72" i="2"/>
  <c r="R75" i="2"/>
  <c r="R83" i="2"/>
  <c r="R95" i="2"/>
  <c r="R107" i="2"/>
  <c r="R119" i="2"/>
  <c r="R5" i="2"/>
  <c r="R11" i="2"/>
  <c r="R17" i="2"/>
  <c r="R23" i="2"/>
  <c r="R42" i="2"/>
  <c r="R45" i="2"/>
  <c r="R52" i="2"/>
  <c r="R59" i="2"/>
  <c r="R78" i="2"/>
  <c r="R82" i="2"/>
  <c r="R90" i="2"/>
  <c r="R94" i="2"/>
  <c r="R102" i="2"/>
  <c r="R106" i="2"/>
  <c r="R114" i="2"/>
  <c r="R118" i="2"/>
  <c r="R4" i="2"/>
  <c r="R10" i="2"/>
  <c r="R16" i="2"/>
  <c r="R22" i="2"/>
  <c r="R29" i="2"/>
  <c r="R48" i="2"/>
  <c r="R65" i="2"/>
  <c r="R93" i="2"/>
  <c r="R97" i="2"/>
  <c r="Q121" i="2"/>
  <c r="Q7" i="5" l="1"/>
  <c r="S7" i="5" s="1"/>
  <c r="R6" i="4"/>
  <c r="R112" i="3"/>
  <c r="R93" i="3"/>
  <c r="R36" i="3"/>
  <c r="R65" i="3"/>
  <c r="R16" i="3"/>
  <c r="R92" i="3"/>
  <c r="R45" i="3"/>
  <c r="R26" i="3"/>
  <c r="R38" i="3"/>
  <c r="R100" i="3"/>
  <c r="R61" i="3"/>
  <c r="R102" i="3"/>
  <c r="R51" i="3"/>
  <c r="R50" i="3"/>
  <c r="R57" i="3"/>
  <c r="R24" i="3"/>
  <c r="R10" i="3"/>
  <c r="R5" i="3"/>
  <c r="R22" i="3"/>
  <c r="R48" i="3"/>
  <c r="R97" i="3"/>
  <c r="R42" i="3"/>
  <c r="R6" i="3"/>
  <c r="R77" i="3"/>
  <c r="R32" i="3"/>
  <c r="R7" i="3"/>
  <c r="R54" i="3"/>
  <c r="R76" i="3"/>
  <c r="R74" i="3"/>
  <c r="R71" i="3"/>
  <c r="R40" i="3"/>
  <c r="R66" i="3"/>
  <c r="R69" i="3"/>
  <c r="R4" i="3"/>
  <c r="R25" i="3"/>
  <c r="R101" i="3"/>
  <c r="R56" i="3"/>
  <c r="R110" i="3"/>
  <c r="R78" i="3"/>
  <c r="R29" i="3"/>
  <c r="R83" i="3"/>
  <c r="R68" i="3"/>
  <c r="R111" i="3"/>
  <c r="R84" i="3"/>
  <c r="R15" i="3"/>
  <c r="R27" i="3"/>
  <c r="R23" i="3"/>
  <c r="R81" i="3"/>
  <c r="R80" i="3"/>
  <c r="R105" i="3"/>
  <c r="R55" i="3"/>
  <c r="R18" i="3"/>
  <c r="R12" i="3"/>
  <c r="R103" i="3"/>
  <c r="R8" i="3"/>
  <c r="R86" i="3"/>
  <c r="R75" i="3"/>
  <c r="R37" i="3"/>
  <c r="R82" i="3"/>
  <c r="R49" i="3"/>
  <c r="R60" i="3"/>
  <c r="R88" i="3"/>
  <c r="R73" i="3"/>
  <c r="R108" i="3"/>
  <c r="R47" i="3"/>
  <c r="R64" i="3"/>
  <c r="R28" i="3"/>
  <c r="R62" i="3"/>
  <c r="R63" i="3"/>
  <c r="R20" i="3"/>
  <c r="R19" i="3"/>
  <c r="R58" i="3"/>
  <c r="R87" i="3"/>
  <c r="R99" i="3"/>
  <c r="R31" i="3"/>
  <c r="R90" i="3"/>
  <c r="R91" i="3"/>
  <c r="R3" i="3"/>
  <c r="R17" i="3"/>
  <c r="R89" i="3"/>
  <c r="R30" i="3"/>
  <c r="R109" i="3"/>
  <c r="R79" i="3"/>
  <c r="R104" i="3"/>
  <c r="R67" i="3"/>
  <c r="R106" i="3"/>
  <c r="R98" i="3"/>
  <c r="R21" i="3"/>
  <c r="R34" i="3"/>
  <c r="R46" i="3"/>
  <c r="R53" i="3"/>
  <c r="R44" i="3"/>
  <c r="R35" i="3"/>
  <c r="R94" i="3"/>
  <c r="R33" i="3"/>
  <c r="R14" i="3"/>
  <c r="R96" i="3"/>
  <c r="R52" i="3"/>
  <c r="R85" i="3"/>
  <c r="R59" i="3"/>
  <c r="R13" i="3"/>
  <c r="R107" i="3"/>
  <c r="R9" i="3"/>
  <c r="R72" i="3"/>
  <c r="R2" i="3"/>
  <c r="R95" i="3"/>
  <c r="R11" i="3"/>
  <c r="R41" i="3"/>
  <c r="R39" i="3"/>
  <c r="R70" i="3"/>
  <c r="R43" i="3"/>
  <c r="Q122" i="2"/>
  <c r="S122" i="2" s="1"/>
  <c r="Q8" i="4" l="1"/>
  <c r="S8" i="4" s="1"/>
  <c r="Q114" i="3"/>
  <c r="S114" i="3" s="1"/>
</calcChain>
</file>

<file path=xl/sharedStrings.xml><?xml version="1.0" encoding="utf-8"?>
<sst xmlns="http://schemas.openxmlformats.org/spreadsheetml/2006/main" count="2095" uniqueCount="343">
  <si>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</si>
  <si>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</si>
  <si>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</si>
  <si>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</si>
  <si>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</si>
  <si>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</si>
  <si>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</si>
  <si>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</si>
  <si>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</si>
  <si>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</si>
  <si>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</si>
  <si>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</si>
  <si>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</si>
  <si>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</si>
  <si>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</si>
  <si>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</si>
  <si>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</si>
  <si>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</si>
  <si>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</si>
  <si>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</si>
  <si>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</si>
  <si>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</si>
  <si>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</si>
  <si>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</si>
  <si>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</si>
  <si>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</si>
  <si>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</si>
  <si>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</si>
  <si>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</si>
  <si>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</si>
  <si>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</si>
  <si>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</si>
  <si>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</si>
  <si>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</si>
  <si>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</si>
  <si>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</si>
  <si>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</si>
  <si>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</si>
  <si>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</si>
  <si>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50 004 04 0010 000</t>
  </si>
  <si>
    <t>16 ELIZABETH</t>
  </si>
  <si>
    <t>PTA</t>
  </si>
  <si>
    <t>19-MULTI PARCEL ARM'S LENGTH</t>
  </si>
  <si>
    <t>00010</t>
  </si>
  <si>
    <t>2.00 STORY</t>
  </si>
  <si>
    <t>No</t>
  </si>
  <si>
    <t xml:space="preserve">  /  /    </t>
  </si>
  <si>
    <t>50 004 04 0012 000</t>
  </si>
  <si>
    <t>RESIDENTIAL</t>
  </si>
  <si>
    <t>50 004 06 0027 000</t>
  </si>
  <si>
    <t>58 FLORENCE</t>
  </si>
  <si>
    <t>03-ARM'S LENGTH</t>
  </si>
  <si>
    <t>1.00 STORY</t>
  </si>
  <si>
    <t>50 004 08 0099 000</t>
  </si>
  <si>
    <t>227 HALTINER</t>
  </si>
  <si>
    <t>50 004 10 0039 000</t>
  </si>
  <si>
    <t>145 HALTINER</t>
  </si>
  <si>
    <t>WD</t>
  </si>
  <si>
    <t>1.50 STORY</t>
  </si>
  <si>
    <t>50 004 14 0031 000</t>
  </si>
  <si>
    <t>97 ABBOTT</t>
  </si>
  <si>
    <t>50430</t>
  </si>
  <si>
    <t>RESIDENTIAL NORTHEAST</t>
  </si>
  <si>
    <t>50 004 14 0046 000</t>
  </si>
  <si>
    <t>94 ABBOTT</t>
  </si>
  <si>
    <t>09-FAMILY</t>
  </si>
  <si>
    <t>1.75 STORY</t>
  </si>
  <si>
    <t>50 004 14 0111 000</t>
  </si>
  <si>
    <t>83 HILL</t>
  </si>
  <si>
    <t>50 004 14 0125 000</t>
  </si>
  <si>
    <t>70 HILL</t>
  </si>
  <si>
    <t>50 004 14 0144 000</t>
  </si>
  <si>
    <t>67 FOREST</t>
  </si>
  <si>
    <t>50 004 14 0155 000</t>
  </si>
  <si>
    <t>82 FOREST</t>
  </si>
  <si>
    <t>50 004 14 0176 000</t>
  </si>
  <si>
    <t>49 ORCHARD</t>
  </si>
  <si>
    <t>1.25 STORY</t>
  </si>
  <si>
    <t>50 004 15 0086 000</t>
  </si>
  <si>
    <t>37 PERRIN</t>
  </si>
  <si>
    <t>50 004 16 0010 000</t>
  </si>
  <si>
    <t>41 STONER</t>
  </si>
  <si>
    <t>OTH</t>
  </si>
  <si>
    <t>50 004 16 0017 000</t>
  </si>
  <si>
    <t>55 STONER</t>
  </si>
  <si>
    <t>50 004 17 0094 000</t>
  </si>
  <si>
    <t>50 HILL</t>
  </si>
  <si>
    <t>50 004 17 0099 000</t>
  </si>
  <si>
    <t>41 HILL</t>
  </si>
  <si>
    <t>50 004 18 0020 000</t>
  </si>
  <si>
    <t>37 ORCHARD</t>
  </si>
  <si>
    <t>50 004 21 0040 001</t>
  </si>
  <si>
    <t>426 GENESEE</t>
  </si>
  <si>
    <t>50 004 21 0043 001</t>
  </si>
  <si>
    <t>432 GENESEE</t>
  </si>
  <si>
    <t>50 004 25 0042 000</t>
  </si>
  <si>
    <t>21 ELIZABETH</t>
  </si>
  <si>
    <t>50 005 02 0017 000</t>
  </si>
  <si>
    <t>64 E HENRY</t>
  </si>
  <si>
    <t>50 005 02 0044 000</t>
  </si>
  <si>
    <t>53 BATAVIA</t>
  </si>
  <si>
    <t>50 005 03 0024 000</t>
  </si>
  <si>
    <t>52 ELM</t>
  </si>
  <si>
    <t>OVER 2.00 STORY</t>
  </si>
  <si>
    <t>50 005 03 0041 000</t>
  </si>
  <si>
    <t>44 MAPLE</t>
  </si>
  <si>
    <t>50 005 06 0001 301</t>
  </si>
  <si>
    <t>149 LEROY</t>
  </si>
  <si>
    <t>50 005 06 0009 000</t>
  </si>
  <si>
    <t>166 RICHTER</t>
  </si>
  <si>
    <t>50 005 06 0014 000</t>
  </si>
  <si>
    <t>176 RICHTER</t>
  </si>
  <si>
    <t>50 005 06 0022 000</t>
  </si>
  <si>
    <t>194 RICHTER</t>
  </si>
  <si>
    <t>50 005 06 0030 000</t>
  </si>
  <si>
    <t>208 RICHTER</t>
  </si>
  <si>
    <t>50 005 06 0032 000</t>
  </si>
  <si>
    <t>212 RICHTER</t>
  </si>
  <si>
    <t>50 005 06 0083 000</t>
  </si>
  <si>
    <t>314 RICHTER</t>
  </si>
  <si>
    <t>50 005 06 0090 000</t>
  </si>
  <si>
    <t>328 RICHTER</t>
  </si>
  <si>
    <t>50 005 06 0099 301</t>
  </si>
  <si>
    <t>333 RICHTER</t>
  </si>
  <si>
    <t>50 005 06 0106 301</t>
  </si>
  <si>
    <t>327 RICHTER</t>
  </si>
  <si>
    <t>50 005 06 0105 000</t>
  </si>
  <si>
    <t>50 005 06 0107 302</t>
  </si>
  <si>
    <t>323 RICHTER</t>
  </si>
  <si>
    <t>50 005 06 0115 000</t>
  </si>
  <si>
    <t>309 RICHTER</t>
  </si>
  <si>
    <t>50 005 06 0139 000</t>
  </si>
  <si>
    <t>261 RICHTER</t>
  </si>
  <si>
    <t>50 005 06 0183 000</t>
  </si>
  <si>
    <t>173 RICHTER</t>
  </si>
  <si>
    <t>50 005 06 0196 000</t>
  </si>
  <si>
    <t>152 GOODELL</t>
  </si>
  <si>
    <t>50 005 06 0195 000</t>
  </si>
  <si>
    <t>50 005 06 0212 002</t>
  </si>
  <si>
    <t>186 GOODELL</t>
  </si>
  <si>
    <t>50 005 06 0228 000</t>
  </si>
  <si>
    <t>216 GOODELL</t>
  </si>
  <si>
    <t>50 005 06 0367 000</t>
  </si>
  <si>
    <t>195 GOODELL</t>
  </si>
  <si>
    <t>50 005 06 0372 002</t>
  </si>
  <si>
    <t>187 GOODELL</t>
  </si>
  <si>
    <t>50 005 06 0385 002</t>
  </si>
  <si>
    <t>169 GOODELL</t>
  </si>
  <si>
    <t>50 005 06 0397 000</t>
  </si>
  <si>
    <t>145 E HENRY</t>
  </si>
  <si>
    <t>50 005 08 0100 000</t>
  </si>
  <si>
    <t>131 BATAVIA</t>
  </si>
  <si>
    <t>50 005 08 0103 000</t>
  </si>
  <si>
    <t>136 E HENRY</t>
  </si>
  <si>
    <t>50 005 08 0107 000</t>
  </si>
  <si>
    <t>128 E HENRY</t>
  </si>
  <si>
    <t>50 005 08 0114 000</t>
  </si>
  <si>
    <t>114 E HENRY</t>
  </si>
  <si>
    <t>50 005 08 0165 000</t>
  </si>
  <si>
    <t>125 E HENRY</t>
  </si>
  <si>
    <t>50 005 08 0178 000</t>
  </si>
  <si>
    <t>122 LEROY</t>
  </si>
  <si>
    <t>50 005 08 0185 000</t>
  </si>
  <si>
    <t>108 LEROY</t>
  </si>
  <si>
    <t>50 005 08 0195 300</t>
  </si>
  <si>
    <t>82 LEROY</t>
  </si>
  <si>
    <t>50 005 08 0207 000</t>
  </si>
  <si>
    <t>67 LEROY</t>
  </si>
  <si>
    <t>50 005 08 0220 000</t>
  </si>
  <si>
    <t>93 LEROY</t>
  </si>
  <si>
    <t>50 005 08 0221 000</t>
  </si>
  <si>
    <t>95 LEROY</t>
  </si>
  <si>
    <t>50 005 08 0235 000</t>
  </si>
  <si>
    <t>127 LEROY</t>
  </si>
  <si>
    <t>50 005 08 0256 000</t>
  </si>
  <si>
    <t>104 E PLEASANT</t>
  </si>
  <si>
    <t>50 005 08 0275 000</t>
  </si>
  <si>
    <t>116 E JAMES</t>
  </si>
  <si>
    <t>50 005 08 0272 001</t>
  </si>
  <si>
    <t>50 005 09 0003 002</t>
  </si>
  <si>
    <t>1015 COOLIDGE</t>
  </si>
  <si>
    <t>50 005 09 0014 000</t>
  </si>
  <si>
    <t>955 COOLIDGE</t>
  </si>
  <si>
    <t>50 005 09 0102 000</t>
  </si>
  <si>
    <t>103 MAPLE</t>
  </si>
  <si>
    <t>50 005 09 0126 002</t>
  </si>
  <si>
    <t>121 ELM</t>
  </si>
  <si>
    <t>50 005 09 0151 002</t>
  </si>
  <si>
    <t>130 ELM</t>
  </si>
  <si>
    <t>50 005 09 0163 002</t>
  </si>
  <si>
    <t>115 WALNUT</t>
  </si>
  <si>
    <t>50 005 11 0082 000</t>
  </si>
  <si>
    <t>84 PINE</t>
  </si>
  <si>
    <t>50 005 11 0093 000</t>
  </si>
  <si>
    <t>95 MAPLE</t>
  </si>
  <si>
    <t>50 005 11 0127 000</t>
  </si>
  <si>
    <t>99 ELM</t>
  </si>
  <si>
    <t>50 005 11 0136 000</t>
  </si>
  <si>
    <t>81 ELM</t>
  </si>
  <si>
    <t>50 005 11 0141 000</t>
  </si>
  <si>
    <t>71 ELM</t>
  </si>
  <si>
    <t>50 005 11 0142 001</t>
  </si>
  <si>
    <t>50 005 11 0185 000</t>
  </si>
  <si>
    <t>74 WALNUT</t>
  </si>
  <si>
    <t>50 005 11 0209 002</t>
  </si>
  <si>
    <t>77 CHESTNUT</t>
  </si>
  <si>
    <t>50 006 02 0021 000</t>
  </si>
  <si>
    <t>109 BURKE</t>
  </si>
  <si>
    <t>50 006 04 0106 000</t>
  </si>
  <si>
    <t>102 E ANCHOR</t>
  </si>
  <si>
    <t>50 006 04 0105 000</t>
  </si>
  <si>
    <t>50 007 08 0009 000</t>
  </si>
  <si>
    <t>36 MYRTLE</t>
  </si>
  <si>
    <t>16-LC PAYOFF</t>
  </si>
  <si>
    <t>50 007 10 0009 000</t>
  </si>
  <si>
    <t>29 VICTORIA</t>
  </si>
  <si>
    <t>50 007 12 0004 000</t>
  </si>
  <si>
    <t>10 E PLEASANT</t>
  </si>
  <si>
    <t>50 008 02 0025 300</t>
  </si>
  <si>
    <t>167 DWIGHT</t>
  </si>
  <si>
    <t>50 008 06 0028 300</t>
  </si>
  <si>
    <t>39 MYRTLE</t>
  </si>
  <si>
    <t>50 008 06 0032 002</t>
  </si>
  <si>
    <t>32 LINDEN</t>
  </si>
  <si>
    <t>50 008 06 0031 002, 50 008 06 0033 002</t>
  </si>
  <si>
    <t>50 008 06 0036 000</t>
  </si>
  <si>
    <t>26 LINDEN</t>
  </si>
  <si>
    <t>50 008 06 0053 000</t>
  </si>
  <si>
    <t>27 LINDEN</t>
  </si>
  <si>
    <t>50 008 06 0065 002</t>
  </si>
  <si>
    <t>38 W HENRY</t>
  </si>
  <si>
    <t>50 008 08 0019 000</t>
  </si>
  <si>
    <t>28 E HENRY</t>
  </si>
  <si>
    <t>50 008 14 0006 000</t>
  </si>
  <si>
    <t>230 CAMPBELL</t>
  </si>
  <si>
    <t>50 008 14 0012 302</t>
  </si>
  <si>
    <t>216 CAMPBELL</t>
  </si>
  <si>
    <t>50 008 14 0014 000</t>
  </si>
  <si>
    <t>50 008 14 0035 000</t>
  </si>
  <si>
    <t>225 CAMPBELL</t>
  </si>
  <si>
    <t>50 008 14 0034 000, 50 008 14 0036 000</t>
  </si>
  <si>
    <t>50 008 15 0019 002</t>
  </si>
  <si>
    <t>274 CAMPBELL</t>
  </si>
  <si>
    <t>50 008 16 0022 000</t>
  </si>
  <si>
    <t>289 FRAZIER</t>
  </si>
  <si>
    <t>50 008 16 0051 000</t>
  </si>
  <si>
    <t>351 FRAZIER</t>
  </si>
  <si>
    <t>50 008 16 0054 000</t>
  </si>
  <si>
    <t>357 FRAZIER</t>
  </si>
  <si>
    <t>50 008 16 0098 000</t>
  </si>
  <si>
    <t>280 FRAZIER</t>
  </si>
  <si>
    <t>50 009 01 0042 000</t>
  </si>
  <si>
    <t>482 POLK</t>
  </si>
  <si>
    <t>50 009 01 0105 304</t>
  </si>
  <si>
    <t>346 POLK</t>
  </si>
  <si>
    <t>50 009 01 0277 000</t>
  </si>
  <si>
    <t>471 POLK</t>
  </si>
  <si>
    <t>50 009 01 0341 000</t>
  </si>
  <si>
    <t>532 HOLFORD</t>
  </si>
  <si>
    <t>50 009 01 0383 000</t>
  </si>
  <si>
    <t>442 HOLFORD</t>
  </si>
  <si>
    <t>50 009 01 0384 000</t>
  </si>
  <si>
    <t>50 009 02 0056 002</t>
  </si>
  <si>
    <t>401 CAMPBELL</t>
  </si>
  <si>
    <t>50 009 02 0092 000</t>
  </si>
  <si>
    <t>332 CAMPBELL</t>
  </si>
  <si>
    <t>50 009 03 0038 002</t>
  </si>
  <si>
    <t>445 FRAZIER</t>
  </si>
  <si>
    <t>50 009 03 0053 002</t>
  </si>
  <si>
    <t>481 FRAZIER</t>
  </si>
  <si>
    <t>50 009 03 0073 002</t>
  </si>
  <si>
    <t>472 FRAZIER</t>
  </si>
  <si>
    <t>50 009 03 0085 000</t>
  </si>
  <si>
    <t>446 FRAZIER</t>
  </si>
  <si>
    <t>50 009 04 0039 002</t>
  </si>
  <si>
    <t>314 BEECHWOOD</t>
  </si>
  <si>
    <t>50 009 04 0282 000</t>
  </si>
  <si>
    <t>299 BEECHWOOD</t>
  </si>
  <si>
    <t>50 009 04 0284 300</t>
  </si>
  <si>
    <t>295 BEECHWOOD</t>
  </si>
  <si>
    <t>50 010 01 0099 000</t>
  </si>
  <si>
    <t>535 SUPERIOR</t>
  </si>
  <si>
    <t>50420</t>
  </si>
  <si>
    <t>URBAN RENEWAL PLAT</t>
  </si>
  <si>
    <t>50 010 01 0129 000</t>
  </si>
  <si>
    <t>519 LENOIR</t>
  </si>
  <si>
    <t>50 010 01 0132 000</t>
  </si>
  <si>
    <t>531 LENOIR</t>
  </si>
  <si>
    <t>50 010 01 0162 000</t>
  </si>
  <si>
    <t>524 LENOIR</t>
  </si>
  <si>
    <t>50 010 02 0024 000</t>
  </si>
  <si>
    <t>536 CAMPBELL</t>
  </si>
  <si>
    <t>50 010 02 0100 002</t>
  </si>
  <si>
    <t>439 CAMPBELL</t>
  </si>
  <si>
    <t>50 010 02 0103 002</t>
  </si>
  <si>
    <t>443 CAMPBELL</t>
  </si>
  <si>
    <t>50 010 02 0151 002</t>
  </si>
  <si>
    <t>547 CAMPBELL</t>
  </si>
  <si>
    <t>50 010 03 0018 300</t>
  </si>
  <si>
    <t>529 FRAZIER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</si>
  <si>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</si>
  <si>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</si>
  <si>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</si>
  <si>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</si>
  <si>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</si>
  <si>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</si>
  <si>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</si>
  <si>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</si>
  <si>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Group</t>
  </si>
  <si>
    <t xml:space="preserve">GROUP </t>
  </si>
  <si>
    <t>Overall</t>
  </si>
  <si>
    <t xml:space="preserve">Parcel </t>
  </si>
  <si>
    <t xml:space="preserve">Sales </t>
  </si>
  <si>
    <t>% of</t>
  </si>
  <si>
    <t>AVG</t>
  </si>
  <si>
    <t xml:space="preserve">Proper </t>
  </si>
  <si>
    <t>Recom</t>
  </si>
  <si>
    <t>% of Recom ECF</t>
  </si>
  <si>
    <t>TARGET</t>
  </si>
  <si>
    <t>REDUCTION / INCREASE</t>
  </si>
  <si>
    <t>Name</t>
  </si>
  <si>
    <t>ECF</t>
  </si>
  <si>
    <t>SEV</t>
  </si>
  <si>
    <t>Recom.</t>
  </si>
  <si>
    <t>Recomm</t>
  </si>
  <si>
    <t>Count</t>
  </si>
  <si>
    <t>Sample</t>
  </si>
  <si>
    <t>TCV</t>
  </si>
  <si>
    <t>Land TCV</t>
  </si>
  <si>
    <t>Residential- 0010</t>
  </si>
  <si>
    <t>Residential Northest- 50430</t>
  </si>
  <si>
    <t>Urban Renewal- 50420</t>
  </si>
  <si>
    <t>Total</t>
  </si>
  <si>
    <t>Non Conforming</t>
  </si>
  <si>
    <t>Non-conforming</t>
  </si>
  <si>
    <t>Res Ratio</t>
  </si>
  <si>
    <t>River Rouge 2025 ECF Analysis</t>
  </si>
  <si>
    <t>2025 SEV</t>
  </si>
  <si>
    <t>(matches 2024 4023)</t>
  </si>
  <si>
    <t xml:space="preserve"> </t>
  </si>
  <si>
    <t>Est 2024 Target</t>
  </si>
  <si>
    <t>/2</t>
  </si>
  <si>
    <t>Not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</si>
</sst>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  <numFmt numFmtId="169" formatCode="0.000_);\(0.000\)"/>
    <numFmt numFmtId="170" formatCode="_(* #,##0_);_(* \(#,##0\);_(* &quot;-&quot;??_);_(@_)"/>
    <numFmt numFmtId="171" formatCode="0.0%"/>
    <numFmt numFmtId="172" formatCode="0.000"/>
    <numFmt numFmtId="173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3" borderId="1" xfId="0" applyFont="1" applyFill="1" applyBorder="1"/>
    <xf numFmtId="0" fontId="4" fillId="3" borderId="0" xfId="0" applyFont="1" applyFill="1" applyBorder="1"/>
    <xf numFmtId="0" fontId="4" fillId="3" borderId="2" xfId="0" applyFont="1" applyFill="1" applyBorder="1"/>
    <xf numFmtId="6" fontId="3" fillId="2" borderId="0" xfId="0" applyNumberFormat="1" applyFont="1" applyFill="1" applyAlignment="1">
      <alignment horizontal="center"/>
    </xf>
    <xf numFmtId="6" fontId="0" fillId="0" borderId="0" xfId="0" applyNumberFormat="1"/>
    <xf numFmtId="6" fontId="4" fillId="3" borderId="1" xfId="0" applyNumberFormat="1" applyFont="1" applyFill="1" applyBorder="1"/>
    <xf numFmtId="6" fontId="4" fillId="3" borderId="0" xfId="0" applyNumberFormat="1" applyFont="1" applyFill="1" applyBorder="1"/>
    <xf numFmtId="6" fontId="4" fillId="3" borderId="2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0" fillId="0" borderId="0" xfId="0" applyNumberFormat="1"/>
    <xf numFmtId="164" fontId="4" fillId="3" borderId="1" xfId="0" applyNumberFormat="1" applyFont="1" applyFill="1" applyBorder="1"/>
    <xf numFmtId="164" fontId="4" fillId="3" borderId="0" xfId="0" applyNumberFormat="1" applyFont="1" applyFill="1" applyBorder="1"/>
    <xf numFmtId="164" fontId="4" fillId="3" borderId="2" xfId="0" applyNumberFormat="1" applyFont="1" applyFill="1" applyBorder="1"/>
    <xf numFmtId="165" fontId="3" fillId="2" borderId="0" xfId="0" applyNumberFormat="1" applyFont="1" applyFill="1" applyAlignment="1">
      <alignment horizontal="center"/>
    </xf>
    <xf numFmtId="165" fontId="0" fillId="0" borderId="0" xfId="0" applyNumberFormat="1"/>
    <xf numFmtId="165" fontId="4" fillId="3" borderId="1" xfId="0" applyNumberFormat="1" applyFont="1" applyFill="1" applyBorder="1"/>
    <xf numFmtId="165" fontId="4" fillId="3" borderId="0" xfId="0" applyNumberFormat="1" applyFont="1" applyFill="1" applyBorder="1"/>
    <xf numFmtId="165" fontId="4" fillId="3" borderId="2" xfId="0" applyNumberFormat="1" applyFont="1" applyFill="1" applyBorder="1"/>
    <xf numFmtId="166" fontId="3" fillId="2" borderId="0" xfId="0" applyNumberFormat="1" applyFont="1" applyFill="1" applyAlignment="1">
      <alignment horizontal="center"/>
    </xf>
    <xf numFmtId="166" fontId="0" fillId="0" borderId="0" xfId="0" applyNumberFormat="1"/>
    <xf numFmtId="166" fontId="4" fillId="3" borderId="1" xfId="0" applyNumberFormat="1" applyFont="1" applyFill="1" applyBorder="1"/>
    <xf numFmtId="166" fontId="4" fillId="3" borderId="0" xfId="0" applyNumberFormat="1" applyFont="1" applyFill="1" applyBorder="1"/>
    <xf numFmtId="166" fontId="4" fillId="3" borderId="2" xfId="0" applyNumberFormat="1" applyFont="1" applyFill="1" applyBorder="1"/>
    <xf numFmtId="38" fontId="3" fillId="2" borderId="0" xfId="0" applyNumberFormat="1" applyFont="1" applyFill="1" applyAlignment="1">
      <alignment horizontal="center"/>
    </xf>
    <xf numFmtId="38" fontId="0" fillId="0" borderId="0" xfId="0" applyNumberFormat="1"/>
    <xf numFmtId="38" fontId="4" fillId="3" borderId="1" xfId="0" applyNumberFormat="1" applyFont="1" applyFill="1" applyBorder="1"/>
    <xf numFmtId="38" fontId="4" fillId="3" borderId="0" xfId="0" applyNumberFormat="1" applyFont="1" applyFill="1" applyBorder="1"/>
    <xf numFmtId="38" fontId="4" fillId="3" borderId="2" xfId="0" applyNumberFormat="1" applyFont="1" applyFill="1" applyBorder="1"/>
    <xf numFmtId="167" fontId="3" fillId="2" borderId="0" xfId="0" applyNumberFormat="1" applyFont="1" applyFill="1" applyAlignment="1">
      <alignment horizontal="center"/>
    </xf>
    <xf numFmtId="167" fontId="0" fillId="0" borderId="0" xfId="0" applyNumberFormat="1"/>
    <xf numFmtId="167" fontId="4" fillId="3" borderId="1" xfId="0" applyNumberFormat="1" applyFont="1" applyFill="1" applyBorder="1"/>
    <xf numFmtId="167" fontId="4" fillId="3" borderId="0" xfId="0" applyNumberFormat="1" applyFont="1" applyFill="1" applyBorder="1"/>
    <xf numFmtId="167" fontId="4" fillId="3" borderId="2" xfId="0" applyNumberFormat="1" applyFont="1" applyFill="1" applyBorder="1"/>
    <xf numFmtId="49" fontId="3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4" fillId="3" borderId="1" xfId="0" applyNumberFormat="1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3" fillId="2" borderId="0" xfId="0" applyNumberFormat="1" applyFont="1" applyFill="1" applyAlignment="1">
      <alignment horizontal="center"/>
    </xf>
    <xf numFmtId="168" fontId="0" fillId="0" borderId="0" xfId="0" applyNumberFormat="1"/>
    <xf numFmtId="168" fontId="4" fillId="3" borderId="1" xfId="0" applyNumberFormat="1" applyFont="1" applyFill="1" applyBorder="1"/>
    <xf numFmtId="168" fontId="4" fillId="3" borderId="0" xfId="0" applyNumberFormat="1" applyFont="1" applyFill="1" applyBorder="1"/>
    <xf numFmtId="168" fontId="4" fillId="3" borderId="2" xfId="0" applyNumberFormat="1" applyFont="1" applyFill="1" applyBorder="1"/>
    <xf numFmtId="168" fontId="4" fillId="3" borderId="2" xfId="0" applyNumberFormat="1" applyFont="1" applyFill="1" applyBorder="1" applyAlignment="1">
      <alignment horizontal="right"/>
    </xf>
    <xf numFmtId="0" fontId="5" fillId="0" borderId="0" xfId="0" applyFont="1"/>
    <xf numFmtId="0" fontId="0" fillId="0" borderId="0" xfId="0" applyFill="1" applyAlignment="1">
      <alignment horizontal="center"/>
    </xf>
    <xf numFmtId="0" fontId="6" fillId="0" borderId="0" xfId="0" applyFont="1"/>
    <xf numFmtId="169" fontId="0" fillId="0" borderId="0" xfId="0" applyNumberFormat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5" fillId="4" borderId="0" xfId="0" applyNumberFormat="1" applyFont="1" applyFill="1" applyAlignment="1">
      <alignment horizontal="center"/>
    </xf>
    <xf numFmtId="0" fontId="8" fillId="0" borderId="5" xfId="0" applyFont="1" applyBorder="1" applyAlignment="1">
      <alignment horizontal="center"/>
    </xf>
    <xf numFmtId="169" fontId="5" fillId="4" borderId="0" xfId="0" applyNumberFormat="1" applyFont="1" applyFill="1" applyAlignment="1">
      <alignment horizontal="center"/>
    </xf>
    <xf numFmtId="0" fontId="7" fillId="5" borderId="0" xfId="0" applyFont="1" applyFill="1" applyBorder="1" applyAlignment="1">
      <alignment horizontal="center"/>
    </xf>
    <xf numFmtId="169" fontId="0" fillId="5" borderId="0" xfId="0" applyNumberFormat="1" applyFill="1" applyBorder="1"/>
    <xf numFmtId="170" fontId="7" fillId="5" borderId="0" xfId="1" applyNumberFormat="1" applyFont="1" applyFill="1" applyBorder="1"/>
    <xf numFmtId="171" fontId="7" fillId="5" borderId="0" xfId="1" applyNumberFormat="1" applyFont="1" applyFill="1" applyBorder="1"/>
    <xf numFmtId="172" fontId="7" fillId="5" borderId="0" xfId="1" applyNumberFormat="1" applyFont="1" applyFill="1" applyBorder="1"/>
    <xf numFmtId="10" fontId="6" fillId="5" borderId="0" xfId="1" applyNumberFormat="1" applyFont="1" applyFill="1" applyBorder="1"/>
    <xf numFmtId="172" fontId="11" fillId="5" borderId="0" xfId="1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Alignment="1">
      <alignment horizontal="center"/>
    </xf>
    <xf numFmtId="171" fontId="7" fillId="5" borderId="0" xfId="1" applyNumberFormat="1" applyFont="1" applyFill="1"/>
    <xf numFmtId="173" fontId="0" fillId="5" borderId="0" xfId="2" applyNumberFormat="1" applyFont="1" applyFill="1" applyAlignment="1">
      <alignment horizontal="center"/>
    </xf>
    <xf numFmtId="172" fontId="0" fillId="5" borderId="5" xfId="0" applyNumberFormat="1" applyFill="1" applyBorder="1" applyAlignment="1">
      <alignment horizontal="center"/>
    </xf>
    <xf numFmtId="10" fontId="0" fillId="5" borderId="6" xfId="0" applyNumberFormat="1" applyFill="1" applyBorder="1" applyAlignment="1">
      <alignment horizontal="right"/>
    </xf>
    <xf numFmtId="9" fontId="6" fillId="5" borderId="0" xfId="1" applyNumberFormat="1" applyFont="1" applyFill="1"/>
    <xf numFmtId="173" fontId="0" fillId="6" borderId="0" xfId="2" applyNumberFormat="1" applyFont="1" applyFill="1"/>
    <xf numFmtId="173" fontId="6" fillId="6" borderId="0" xfId="2" applyNumberFormat="1" applyFont="1" applyFill="1"/>
    <xf numFmtId="10" fontId="6" fillId="0" borderId="0" xfId="3" applyNumberFormat="1" applyFont="1"/>
    <xf numFmtId="0" fontId="7" fillId="0" borderId="0" xfId="0" applyFont="1"/>
    <xf numFmtId="0" fontId="5" fillId="0" borderId="0" xfId="0" applyFont="1" applyFill="1"/>
    <xf numFmtId="0" fontId="0" fillId="0" borderId="0" xfId="0" applyFill="1"/>
    <xf numFmtId="0" fontId="7" fillId="5" borderId="7" xfId="0" applyFont="1" applyFill="1" applyBorder="1" applyAlignment="1">
      <alignment horizontal="center"/>
    </xf>
    <xf numFmtId="169" fontId="0" fillId="5" borderId="7" xfId="0" applyNumberFormat="1" applyFill="1" applyBorder="1"/>
    <xf numFmtId="170" fontId="7" fillId="5" borderId="7" xfId="1" applyNumberFormat="1" applyFont="1" applyFill="1" applyBorder="1"/>
    <xf numFmtId="171" fontId="7" fillId="5" borderId="7" xfId="1" applyNumberFormat="1" applyFont="1" applyFill="1" applyBorder="1"/>
    <xf numFmtId="172" fontId="7" fillId="5" borderId="7" xfId="1" applyNumberFormat="1" applyFont="1" applyFill="1" applyBorder="1"/>
    <xf numFmtId="10" fontId="6" fillId="5" borderId="7" xfId="1" applyNumberFormat="1" applyFont="1" applyFill="1" applyBorder="1"/>
    <xf numFmtId="172" fontId="11" fillId="5" borderId="7" xfId="1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73" fontId="0" fillId="5" borderId="7" xfId="2" applyNumberFormat="1" applyFont="1" applyFill="1" applyBorder="1" applyAlignment="1">
      <alignment horizontal="center"/>
    </xf>
    <xf numFmtId="172" fontId="0" fillId="5" borderId="8" xfId="0" applyNumberFormat="1" applyFill="1" applyBorder="1" applyAlignment="1">
      <alignment horizontal="center"/>
    </xf>
    <xf numFmtId="10" fontId="0" fillId="5" borderId="9" xfId="0" applyNumberFormat="1" applyFill="1" applyBorder="1" applyAlignment="1">
      <alignment horizontal="right"/>
    </xf>
    <xf numFmtId="9" fontId="6" fillId="5" borderId="8" xfId="1" applyNumberFormat="1" applyFont="1" applyFill="1" applyBorder="1"/>
    <xf numFmtId="173" fontId="0" fillId="6" borderId="7" xfId="2" applyNumberFormat="1" applyFont="1" applyFill="1" applyBorder="1"/>
    <xf numFmtId="173" fontId="6" fillId="6" borderId="7" xfId="2" applyNumberFormat="1" applyFont="1" applyFill="1" applyBorder="1"/>
    <xf numFmtId="10" fontId="6" fillId="0" borderId="7" xfId="3" applyNumberFormat="1" applyFont="1" applyBorder="1"/>
    <xf numFmtId="172" fontId="0" fillId="0" borderId="0" xfId="0" applyNumberFormat="1" applyFill="1"/>
    <xf numFmtId="173" fontId="0" fillId="0" borderId="0" xfId="2" applyNumberFormat="1" applyFont="1" applyFill="1"/>
    <xf numFmtId="170" fontId="11" fillId="0" borderId="0" xfId="0" applyNumberFormat="1" applyFont="1" applyFill="1"/>
    <xf numFmtId="170" fontId="0" fillId="0" borderId="0" xfId="0" applyNumberFormat="1"/>
    <xf numFmtId="170" fontId="0" fillId="0" borderId="0" xfId="0" applyNumberFormat="1" applyAlignment="1">
      <alignment horizontal="center"/>
    </xf>
    <xf numFmtId="171" fontId="7" fillId="4" borderId="0" xfId="1" applyNumberFormat="1" applyFont="1" applyFill="1"/>
    <xf numFmtId="0" fontId="7" fillId="0" borderId="0" xfId="0" applyFont="1" applyAlignment="1">
      <alignment horizontal="center"/>
    </xf>
    <xf numFmtId="172" fontId="0" fillId="0" borderId="0" xfId="0" applyNumberFormat="1" applyAlignment="1">
      <alignment horizontal="center"/>
    </xf>
    <xf numFmtId="173" fontId="0" fillId="0" borderId="0" xfId="0" applyNumberFormat="1"/>
    <xf numFmtId="173" fontId="6" fillId="0" borderId="0" xfId="0" applyNumberFormat="1" applyFont="1" applyFill="1"/>
    <xf numFmtId="169" fontId="0" fillId="0" borderId="0" xfId="0" applyNumberFormat="1" applyFill="1"/>
    <xf numFmtId="173" fontId="7" fillId="0" borderId="7" xfId="2" applyNumberFormat="1" applyFont="1" applyFill="1" applyBorder="1" applyAlignment="1">
      <alignment horizontal="right"/>
    </xf>
    <xf numFmtId="0" fontId="7" fillId="0" borderId="0" xfId="0" applyFont="1" applyFill="1"/>
    <xf numFmtId="173" fontId="0" fillId="0" borderId="7" xfId="0" applyNumberFormat="1" applyBorder="1" applyAlignment="1">
      <alignment horizontal="center"/>
    </xf>
    <xf numFmtId="173" fontId="6" fillId="0" borderId="7" xfId="2" applyNumberFormat="1" applyFont="1" applyFill="1" applyBorder="1"/>
    <xf numFmtId="173" fontId="7" fillId="0" borderId="0" xfId="2" applyNumberFormat="1" applyFont="1" applyFill="1" applyBorder="1" applyAlignment="1">
      <alignment horizontal="right"/>
    </xf>
    <xf numFmtId="0" fontId="7" fillId="0" borderId="0" xfId="0" applyFont="1" applyFill="1" applyBorder="1" applyAlignment="1"/>
    <xf numFmtId="173" fontId="5" fillId="0" borderId="0" xfId="0" applyNumberFormat="1" applyFont="1" applyFill="1" applyAlignment="1">
      <alignment horizontal="center"/>
    </xf>
    <xf numFmtId="173" fontId="5" fillId="0" borderId="0" xfId="0" applyNumberFormat="1" applyFont="1" applyFill="1"/>
    <xf numFmtId="170" fontId="7" fillId="0" borderId="0" xfId="1" applyNumberFormat="1" applyFont="1" applyFill="1" applyBorder="1"/>
    <xf numFmtId="170" fontId="0" fillId="0" borderId="0" xfId="0" applyNumberFormat="1" applyFill="1"/>
    <xf numFmtId="0" fontId="0" fillId="0" borderId="0" xfId="0" applyFill="1" applyAlignment="1">
      <alignment horizontal="right"/>
    </xf>
    <xf numFmtId="172" fontId="0" fillId="0" borderId="0" xfId="0" applyNumberFormat="1"/>
    <xf numFmtId="0" fontId="7" fillId="0" borderId="2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right"/>
    </xf>
    <xf numFmtId="6" fontId="5" fillId="0" borderId="0" xfId="0" applyNumberFormat="1" applyFont="1" applyFill="1"/>
    <xf numFmtId="10" fontId="5" fillId="0" borderId="0" xfId="0" applyNumberFormat="1" applyFont="1" applyAlignment="1">
      <alignment horizontal="center"/>
    </xf>
    <xf numFmtId="0" fontId="6" fillId="0" borderId="0" xfId="0" applyFont="1" applyFill="1"/>
    <xf numFmtId="0" fontId="2" fillId="0" borderId="0" xfId="0" applyFont="1" applyFill="1"/>
    <xf numFmtId="9" fontId="4" fillId="3" borderId="2" xfId="3" applyFont="1" applyFill="1" applyBorder="1"/>
    <xf numFmtId="0" fontId="8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/>
    <xf numFmtId="0" fontId="8" fillId="0" borderId="4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2"/>
  <sheetViews>
    <sheetView topLeftCell="A103" workbookViewId="0">
      <selection activeCell="F37" sqref="F37"/>
    </sheetView>
  </sheetViews>
  <sheetFormatPr defaultRowHeight="15" x14ac:dyDescent="0.25"/>
  <cols>
    <col min="1" max="1" width="16.85546875" bestFit="1" customWidth="1"/>
    <col min="2" max="2" width="16.140625" bestFit="1" customWidth="1"/>
    <col min="3" max="3" width="16.7109375" style="18" customWidth="1"/>
    <col min="4" max="4" width="17.7109375" style="8" customWidth="1"/>
    <col min="5" max="5" width="8.7109375" customWidth="1"/>
    <col min="6" max="6" width="49.7109375" customWidth="1"/>
    <col min="7" max="8" width="17.7109375" style="8" customWidth="1"/>
    <col min="9" max="9" width="18.7109375" style="13" customWidth="1"/>
    <col min="10" max="10" width="17.7109375" style="8" customWidth="1"/>
    <col min="11" max="11" width="16.7109375" style="8" customWidth="1"/>
    <col min="12" max="12" width="19.7109375" style="8" customWidth="1"/>
    <col min="13" max="13" width="16.7109375" style="8" customWidth="1"/>
    <col min="14" max="14" width="10.7109375" style="23" customWidth="1"/>
    <col min="15" max="15" width="15.7109375" style="28" customWidth="1"/>
    <col min="16" max="16" width="13.7109375" style="33" customWidth="1"/>
    <col min="17" max="17" width="13.7109375" style="41" customWidth="1"/>
    <col min="18" max="18" width="21.7109375" style="43" customWidth="1"/>
    <col min="19" max="19" width="19.7109375" customWidth="1"/>
    <col min="20" max="20" width="13.7109375" customWidth="1"/>
    <col min="21" max="21" width="15.7109375" style="8" customWidth="1"/>
    <col min="22" max="22" width="17.7109375" customWidth="1"/>
    <col min="23" max="23" width="15.7109375" style="18" customWidth="1"/>
    <col min="24" max="24" width="40.7109375" customWidth="1"/>
    <col min="25" max="25" width="20.7109375" customWidth="1"/>
    <col min="26" max="26" width="19.7109375" customWidth="1"/>
    <col min="27" max="31" width="20.7109375" customWidth="1"/>
    <col min="32" max="32" width="21.7109375" customWidth="1"/>
    <col min="33" max="37" width="20.7109375" customWidth="1"/>
    <col min="38" max="38" width="21.7109375" customWidth="1"/>
    <col min="39" max="39" width="20.7109375" customWidth="1"/>
  </cols>
  <sheetData>
    <row r="1" spans="1:64" x14ac:dyDescent="0.25">
      <c r="A1" s="1" t="s">
        <v>0</v>
      </c>
      <c r="B1" s="1" t="s">
        <v>1</v>
      </c>
      <c r="C1" s="17" t="s">
        <v>2</v>
      </c>
      <c r="D1" s="7" t="s">
        <v>3</v>
      </c>
      <c r="E1" s="1" t="s">
        <v>4</v>
      </c>
      <c r="F1" s="1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1" t="s">
        <v>18</v>
      </c>
      <c r="T1" s="1" t="s">
        <v>19</v>
      </c>
      <c r="U1" s="7" t="s">
        <v>20</v>
      </c>
      <c r="V1" s="1" t="s">
        <v>21</v>
      </c>
      <c r="W1" s="17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39</v>
      </c>
      <c r="B2" t="s">
        <v>40</v>
      </c>
      <c r="C2" s="18">
        <v>44893</v>
      </c>
      <c r="D2" s="8">
        <v>150000</v>
      </c>
      <c r="E2" t="s">
        <v>41</v>
      </c>
      <c r="F2" t="s">
        <v>42</v>
      </c>
      <c r="G2" s="8">
        <v>150000</v>
      </c>
      <c r="H2" s="8">
        <v>28200</v>
      </c>
      <c r="I2" s="13">
        <f t="shared" ref="I2:I33" si="0">H2/G2*100</f>
        <v>18.8</v>
      </c>
      <c r="J2" s="8">
        <v>80072</v>
      </c>
      <c r="K2" s="8">
        <v>9531</v>
      </c>
      <c r="L2" s="8">
        <f t="shared" ref="L2:L33" si="1">G2-K2</f>
        <v>140469</v>
      </c>
      <c r="M2" s="8">
        <v>127100.8984375</v>
      </c>
      <c r="N2" s="23">
        <f t="shared" ref="N2:N33" si="2">L2/M2</f>
        <v>1.1051770815693609</v>
      </c>
      <c r="O2" s="28">
        <v>1654</v>
      </c>
      <c r="P2" s="33">
        <f t="shared" ref="P2:P33" si="3">L2/O2</f>
        <v>84.92684401451028</v>
      </c>
      <c r="Q2" s="38" t="s">
        <v>43</v>
      </c>
      <c r="R2" s="43">
        <f>ABS(N122-N2)*100</f>
        <v>30.879041085847859</v>
      </c>
      <c r="S2" t="s">
        <v>44</v>
      </c>
      <c r="U2" s="8">
        <v>9531</v>
      </c>
      <c r="V2" t="s">
        <v>45</v>
      </c>
      <c r="W2" s="18" t="s">
        <v>46</v>
      </c>
      <c r="X2" t="s">
        <v>47</v>
      </c>
      <c r="Y2" t="s">
        <v>48</v>
      </c>
      <c r="Z2">
        <v>401</v>
      </c>
      <c r="AA2">
        <v>47</v>
      </c>
      <c r="AL2" s="2"/>
      <c r="BC2" s="2"/>
      <c r="BE2" s="2"/>
    </row>
    <row r="3" spans="1:64" x14ac:dyDescent="0.25">
      <c r="A3" t="s">
        <v>49</v>
      </c>
      <c r="B3" t="s">
        <v>50</v>
      </c>
      <c r="C3" s="18">
        <v>45295</v>
      </c>
      <c r="D3" s="8">
        <v>101000</v>
      </c>
      <c r="E3" t="s">
        <v>41</v>
      </c>
      <c r="F3" t="s">
        <v>51</v>
      </c>
      <c r="G3" s="8">
        <v>101000</v>
      </c>
      <c r="H3" s="8">
        <v>31200</v>
      </c>
      <c r="I3" s="13">
        <f t="shared" si="0"/>
        <v>30.89108910891089</v>
      </c>
      <c r="J3" s="8">
        <v>79010</v>
      </c>
      <c r="K3" s="8">
        <v>8701</v>
      </c>
      <c r="L3" s="8">
        <f t="shared" si="1"/>
        <v>92299</v>
      </c>
      <c r="M3" s="8">
        <v>104161.484375</v>
      </c>
      <c r="N3" s="23">
        <f t="shared" si="2"/>
        <v>0.88611448419558869</v>
      </c>
      <c r="O3" s="28">
        <v>962</v>
      </c>
      <c r="P3" s="33">
        <f t="shared" si="3"/>
        <v>95.944906444906451</v>
      </c>
      <c r="Q3" s="38" t="s">
        <v>43</v>
      </c>
      <c r="R3" s="43">
        <f>ABS(N122-N3)*100</f>
        <v>8.9727813484706367</v>
      </c>
      <c r="S3" t="s">
        <v>52</v>
      </c>
      <c r="U3" s="8">
        <v>8701</v>
      </c>
      <c r="V3" t="s">
        <v>45</v>
      </c>
      <c r="W3" s="18" t="s">
        <v>46</v>
      </c>
      <c r="Y3" t="s">
        <v>48</v>
      </c>
      <c r="Z3">
        <v>401</v>
      </c>
      <c r="AA3">
        <v>46</v>
      </c>
    </row>
    <row r="4" spans="1:64" x14ac:dyDescent="0.25">
      <c r="A4" t="s">
        <v>53</v>
      </c>
      <c r="B4" t="s">
        <v>54</v>
      </c>
      <c r="C4" s="18">
        <v>45309</v>
      </c>
      <c r="D4" s="8">
        <v>89000</v>
      </c>
      <c r="E4" t="s">
        <v>41</v>
      </c>
      <c r="F4" t="s">
        <v>51</v>
      </c>
      <c r="G4" s="8">
        <v>89000</v>
      </c>
      <c r="H4" s="8">
        <v>28800</v>
      </c>
      <c r="I4" s="13">
        <f t="shared" si="0"/>
        <v>32.359550561797754</v>
      </c>
      <c r="J4" s="8">
        <v>73327</v>
      </c>
      <c r="K4" s="8">
        <v>10603</v>
      </c>
      <c r="L4" s="8">
        <f t="shared" si="1"/>
        <v>78397</v>
      </c>
      <c r="M4" s="8">
        <v>92924.4453125</v>
      </c>
      <c r="N4" s="23">
        <f t="shared" si="2"/>
        <v>0.84366390067064734</v>
      </c>
      <c r="O4" s="28">
        <v>1164</v>
      </c>
      <c r="P4" s="33">
        <f t="shared" si="3"/>
        <v>67.351374570446737</v>
      </c>
      <c r="Q4" s="38" t="s">
        <v>43</v>
      </c>
      <c r="R4" s="43">
        <f>ABS(N122-N4)*100</f>
        <v>4.7277229959765021</v>
      </c>
      <c r="S4" t="s">
        <v>44</v>
      </c>
      <c r="U4" s="8">
        <v>9598</v>
      </c>
      <c r="V4" t="s">
        <v>45</v>
      </c>
      <c r="W4" s="18" t="s">
        <v>46</v>
      </c>
      <c r="Y4" t="s">
        <v>48</v>
      </c>
      <c r="Z4">
        <v>401</v>
      </c>
      <c r="AA4">
        <v>51</v>
      </c>
    </row>
    <row r="5" spans="1:64" x14ac:dyDescent="0.25">
      <c r="A5" t="s">
        <v>55</v>
      </c>
      <c r="B5" t="s">
        <v>56</v>
      </c>
      <c r="C5" s="18">
        <v>44839</v>
      </c>
      <c r="D5" s="8">
        <v>47000</v>
      </c>
      <c r="E5" t="s">
        <v>57</v>
      </c>
      <c r="F5" t="s">
        <v>51</v>
      </c>
      <c r="G5" s="8">
        <v>47000</v>
      </c>
      <c r="H5" s="8">
        <v>19500</v>
      </c>
      <c r="I5" s="13">
        <f t="shared" si="0"/>
        <v>41.48936170212766</v>
      </c>
      <c r="J5" s="8">
        <v>67564</v>
      </c>
      <c r="K5" s="8">
        <v>9650</v>
      </c>
      <c r="L5" s="8">
        <f t="shared" si="1"/>
        <v>37350</v>
      </c>
      <c r="M5" s="8">
        <v>85798.515625</v>
      </c>
      <c r="N5" s="23">
        <f t="shared" si="2"/>
        <v>0.43532221656661091</v>
      </c>
      <c r="O5" s="28">
        <v>1090</v>
      </c>
      <c r="P5" s="33">
        <f t="shared" si="3"/>
        <v>34.26605504587156</v>
      </c>
      <c r="Q5" s="38" t="s">
        <v>43</v>
      </c>
      <c r="R5" s="43">
        <f>ABS(N122-N5)*100</f>
        <v>36.106445414427142</v>
      </c>
      <c r="S5" t="s">
        <v>58</v>
      </c>
      <c r="U5" s="8">
        <v>9650</v>
      </c>
      <c r="V5" t="s">
        <v>45</v>
      </c>
      <c r="W5" s="18" t="s">
        <v>46</v>
      </c>
      <c r="Y5" t="s">
        <v>48</v>
      </c>
      <c r="Z5">
        <v>401</v>
      </c>
      <c r="AA5">
        <v>45</v>
      </c>
    </row>
    <row r="6" spans="1:64" x14ac:dyDescent="0.25">
      <c r="A6" t="s">
        <v>59</v>
      </c>
      <c r="B6" t="s">
        <v>60</v>
      </c>
      <c r="C6" s="18">
        <v>44757</v>
      </c>
      <c r="D6" s="8">
        <v>27747</v>
      </c>
      <c r="E6" t="s">
        <v>57</v>
      </c>
      <c r="F6" t="s">
        <v>51</v>
      </c>
      <c r="G6" s="8">
        <v>27747</v>
      </c>
      <c r="H6" s="8">
        <v>14000</v>
      </c>
      <c r="I6" s="13">
        <f t="shared" si="0"/>
        <v>50.455905142898331</v>
      </c>
      <c r="J6" s="8">
        <v>44477</v>
      </c>
      <c r="K6" s="8">
        <v>4125</v>
      </c>
      <c r="L6" s="8">
        <f t="shared" si="1"/>
        <v>23622</v>
      </c>
      <c r="M6" s="8">
        <v>67253.3359375</v>
      </c>
      <c r="N6" s="23">
        <f t="shared" si="2"/>
        <v>0.35123908235499934</v>
      </c>
      <c r="O6" s="28">
        <v>990</v>
      </c>
      <c r="P6" s="33">
        <f t="shared" si="3"/>
        <v>23.860606060606059</v>
      </c>
      <c r="Q6" s="38" t="s">
        <v>61</v>
      </c>
      <c r="R6" s="43">
        <f>ABS(N122-N6)*100</f>
        <v>44.514758835588296</v>
      </c>
      <c r="S6" t="s">
        <v>58</v>
      </c>
      <c r="U6" s="8">
        <v>4125</v>
      </c>
      <c r="V6" t="s">
        <v>45</v>
      </c>
      <c r="W6" s="18" t="s">
        <v>46</v>
      </c>
      <c r="Y6" t="s">
        <v>62</v>
      </c>
      <c r="Z6">
        <v>401</v>
      </c>
      <c r="AA6">
        <v>45</v>
      </c>
    </row>
    <row r="7" spans="1:64" x14ac:dyDescent="0.25">
      <c r="A7" t="s">
        <v>59</v>
      </c>
      <c r="B7" t="s">
        <v>60</v>
      </c>
      <c r="C7" s="18">
        <v>45078</v>
      </c>
      <c r="D7" s="8">
        <v>52000</v>
      </c>
      <c r="E7" t="s">
        <v>57</v>
      </c>
      <c r="F7" t="s">
        <v>51</v>
      </c>
      <c r="G7" s="8">
        <v>52000</v>
      </c>
      <c r="H7" s="8">
        <v>19000</v>
      </c>
      <c r="I7" s="13">
        <f t="shared" si="0"/>
        <v>36.538461538461533</v>
      </c>
      <c r="J7" s="8">
        <v>44477</v>
      </c>
      <c r="K7" s="8">
        <v>4125</v>
      </c>
      <c r="L7" s="8">
        <f t="shared" si="1"/>
        <v>47875</v>
      </c>
      <c r="M7" s="8">
        <v>67253.3359375</v>
      </c>
      <c r="N7" s="23">
        <f t="shared" si="2"/>
        <v>0.71186059892242803</v>
      </c>
      <c r="O7" s="28">
        <v>990</v>
      </c>
      <c r="P7" s="33">
        <f t="shared" si="3"/>
        <v>48.358585858585862</v>
      </c>
      <c r="Q7" s="38" t="s">
        <v>61</v>
      </c>
      <c r="R7" s="43">
        <f>ABS(N122-N7)*100</f>
        <v>8.4526071788454278</v>
      </c>
      <c r="S7" t="s">
        <v>58</v>
      </c>
      <c r="U7" s="8">
        <v>4125</v>
      </c>
      <c r="V7" t="s">
        <v>45</v>
      </c>
      <c r="W7" s="18" t="s">
        <v>46</v>
      </c>
      <c r="Y7" t="s">
        <v>62</v>
      </c>
      <c r="Z7">
        <v>401</v>
      </c>
      <c r="AA7">
        <v>45</v>
      </c>
    </row>
    <row r="8" spans="1:64" x14ac:dyDescent="0.25">
      <c r="A8" t="s">
        <v>63</v>
      </c>
      <c r="B8" t="s">
        <v>64</v>
      </c>
      <c r="C8" s="18">
        <v>44693</v>
      </c>
      <c r="D8" s="8">
        <v>103000</v>
      </c>
      <c r="E8" t="s">
        <v>41</v>
      </c>
      <c r="F8" t="s">
        <v>65</v>
      </c>
      <c r="G8" s="8">
        <v>103000</v>
      </c>
      <c r="H8" s="8">
        <v>32400</v>
      </c>
      <c r="I8" s="13">
        <f t="shared" si="0"/>
        <v>31.456310679611647</v>
      </c>
      <c r="J8" s="8">
        <v>99887</v>
      </c>
      <c r="K8" s="8">
        <v>3261</v>
      </c>
      <c r="L8" s="8">
        <f t="shared" si="1"/>
        <v>99739</v>
      </c>
      <c r="M8" s="8">
        <v>161043.328125</v>
      </c>
      <c r="N8" s="23">
        <f t="shared" si="2"/>
        <v>0.6193302210109799</v>
      </c>
      <c r="O8" s="28">
        <v>1897</v>
      </c>
      <c r="P8" s="33">
        <f t="shared" si="3"/>
        <v>52.577227200843438</v>
      </c>
      <c r="Q8" s="38" t="s">
        <v>61</v>
      </c>
      <c r="R8" s="43">
        <f>ABS(N122-N8)*100</f>
        <v>17.705644969990242</v>
      </c>
      <c r="S8" t="s">
        <v>66</v>
      </c>
      <c r="U8" s="8">
        <v>3261</v>
      </c>
      <c r="V8" t="s">
        <v>45</v>
      </c>
      <c r="W8" s="18" t="s">
        <v>46</v>
      </c>
      <c r="Y8" t="s">
        <v>62</v>
      </c>
      <c r="Z8">
        <v>401</v>
      </c>
      <c r="AA8">
        <v>51</v>
      </c>
    </row>
    <row r="9" spans="1:64" x14ac:dyDescent="0.25">
      <c r="A9" t="s">
        <v>67</v>
      </c>
      <c r="B9" t="s">
        <v>68</v>
      </c>
      <c r="C9" s="18">
        <v>45156</v>
      </c>
      <c r="D9" s="8">
        <v>126000</v>
      </c>
      <c r="E9" t="s">
        <v>41</v>
      </c>
      <c r="F9" t="s">
        <v>51</v>
      </c>
      <c r="G9" s="8">
        <v>126000</v>
      </c>
      <c r="H9" s="8">
        <v>36000</v>
      </c>
      <c r="I9" s="13">
        <f t="shared" si="0"/>
        <v>28.571428571428569</v>
      </c>
      <c r="J9" s="8">
        <v>91089</v>
      </c>
      <c r="K9" s="8">
        <v>6293</v>
      </c>
      <c r="L9" s="8">
        <f t="shared" si="1"/>
        <v>119707</v>
      </c>
      <c r="M9" s="8">
        <v>125623.703125</v>
      </c>
      <c r="N9" s="23">
        <f t="shared" si="2"/>
        <v>0.95290137945453912</v>
      </c>
      <c r="O9" s="28">
        <v>1344</v>
      </c>
      <c r="P9" s="33">
        <f t="shared" si="3"/>
        <v>89.067708333333329</v>
      </c>
      <c r="Q9" s="38" t="s">
        <v>43</v>
      </c>
      <c r="R9" s="43">
        <f>ABS(N122-N9)*100</f>
        <v>15.65147087436568</v>
      </c>
      <c r="S9" t="s">
        <v>44</v>
      </c>
      <c r="U9" s="8">
        <v>6293</v>
      </c>
      <c r="V9" t="s">
        <v>45</v>
      </c>
      <c r="W9" s="18" t="s">
        <v>46</v>
      </c>
      <c r="Y9" t="s">
        <v>48</v>
      </c>
      <c r="Z9">
        <v>401</v>
      </c>
      <c r="AA9">
        <v>56</v>
      </c>
    </row>
    <row r="10" spans="1:64" x14ac:dyDescent="0.25">
      <c r="A10" t="s">
        <v>69</v>
      </c>
      <c r="B10" t="s">
        <v>70</v>
      </c>
      <c r="C10" s="18">
        <v>44834</v>
      </c>
      <c r="D10" s="8">
        <v>89900</v>
      </c>
      <c r="E10" t="s">
        <v>41</v>
      </c>
      <c r="F10" t="s">
        <v>51</v>
      </c>
      <c r="G10" s="8">
        <v>89900</v>
      </c>
      <c r="H10" s="8">
        <v>22400</v>
      </c>
      <c r="I10" s="13">
        <f t="shared" si="0"/>
        <v>24.916573971078975</v>
      </c>
      <c r="J10" s="8">
        <v>73646</v>
      </c>
      <c r="K10" s="8">
        <v>6293</v>
      </c>
      <c r="L10" s="8">
        <f t="shared" si="1"/>
        <v>83607</v>
      </c>
      <c r="M10" s="8">
        <v>99782.21875</v>
      </c>
      <c r="N10" s="23">
        <f t="shared" si="2"/>
        <v>0.83789477772060461</v>
      </c>
      <c r="O10" s="28">
        <v>1496</v>
      </c>
      <c r="P10" s="33">
        <f t="shared" si="3"/>
        <v>55.887032085561501</v>
      </c>
      <c r="Q10" s="38" t="s">
        <v>43</v>
      </c>
      <c r="R10" s="43">
        <f>ABS(N122-N10)*100</f>
        <v>4.1508107009722295</v>
      </c>
      <c r="S10" t="s">
        <v>44</v>
      </c>
      <c r="U10" s="8">
        <v>6293</v>
      </c>
      <c r="V10" t="s">
        <v>45</v>
      </c>
      <c r="W10" s="18" t="s">
        <v>46</v>
      </c>
      <c r="Y10" t="s">
        <v>48</v>
      </c>
      <c r="Z10">
        <v>401</v>
      </c>
      <c r="AA10">
        <v>46</v>
      </c>
    </row>
    <row r="11" spans="1:64" x14ac:dyDescent="0.25">
      <c r="A11" t="s">
        <v>71</v>
      </c>
      <c r="B11" t="s">
        <v>72</v>
      </c>
      <c r="C11" s="18">
        <v>44960</v>
      </c>
      <c r="D11" s="8">
        <v>19000</v>
      </c>
      <c r="E11" t="s">
        <v>41</v>
      </c>
      <c r="F11" t="s">
        <v>51</v>
      </c>
      <c r="G11" s="8">
        <v>19000</v>
      </c>
      <c r="H11" s="8">
        <v>10400</v>
      </c>
      <c r="I11" s="13">
        <f t="shared" si="0"/>
        <v>54.736842105263165</v>
      </c>
      <c r="J11" s="8">
        <v>34827</v>
      </c>
      <c r="K11" s="8">
        <v>6293</v>
      </c>
      <c r="L11" s="8">
        <f t="shared" si="1"/>
        <v>12707</v>
      </c>
      <c r="M11" s="8">
        <v>42272.59375</v>
      </c>
      <c r="N11" s="23">
        <f t="shared" si="2"/>
        <v>0.3005966483899512</v>
      </c>
      <c r="O11" s="28">
        <v>520</v>
      </c>
      <c r="P11" s="33">
        <f t="shared" si="3"/>
        <v>24.436538461538461</v>
      </c>
      <c r="Q11" s="38" t="s">
        <v>43</v>
      </c>
      <c r="R11" s="43">
        <f>ABS(N122-N11)*100</f>
        <v>49.57900223209311</v>
      </c>
      <c r="S11" t="s">
        <v>52</v>
      </c>
      <c r="U11" s="8">
        <v>6293</v>
      </c>
      <c r="V11" t="s">
        <v>45</v>
      </c>
      <c r="W11" s="18" t="s">
        <v>46</v>
      </c>
      <c r="Y11" t="s">
        <v>48</v>
      </c>
      <c r="Z11">
        <v>401</v>
      </c>
      <c r="AA11">
        <v>51</v>
      </c>
    </row>
    <row r="12" spans="1:64" x14ac:dyDescent="0.25">
      <c r="A12" t="s">
        <v>73</v>
      </c>
      <c r="B12" t="s">
        <v>74</v>
      </c>
      <c r="C12" s="18">
        <v>44756</v>
      </c>
      <c r="D12" s="8">
        <v>72000</v>
      </c>
      <c r="E12" t="s">
        <v>41</v>
      </c>
      <c r="F12" t="s">
        <v>51</v>
      </c>
      <c r="G12" s="8">
        <v>72000</v>
      </c>
      <c r="H12" s="8">
        <v>19900</v>
      </c>
      <c r="I12" s="13">
        <f t="shared" si="0"/>
        <v>27.638888888888889</v>
      </c>
      <c r="J12" s="8">
        <v>69073</v>
      </c>
      <c r="K12" s="8">
        <v>6297</v>
      </c>
      <c r="L12" s="8">
        <f t="shared" si="1"/>
        <v>65703</v>
      </c>
      <c r="M12" s="8">
        <v>93001.484375</v>
      </c>
      <c r="N12" s="23">
        <f t="shared" si="2"/>
        <v>0.70647259494346104</v>
      </c>
      <c r="O12" s="28">
        <v>1380</v>
      </c>
      <c r="P12" s="33">
        <f t="shared" si="3"/>
        <v>47.610869565217392</v>
      </c>
      <c r="Q12" s="38" t="s">
        <v>43</v>
      </c>
      <c r="R12" s="43">
        <f>ABS(N122-N12)*100</f>
        <v>8.9914075767421267</v>
      </c>
      <c r="S12" t="s">
        <v>58</v>
      </c>
      <c r="U12" s="8">
        <v>6297</v>
      </c>
      <c r="V12" t="s">
        <v>45</v>
      </c>
      <c r="W12" s="18" t="s">
        <v>46</v>
      </c>
      <c r="Y12" t="s">
        <v>48</v>
      </c>
      <c r="Z12">
        <v>401</v>
      </c>
      <c r="AA12">
        <v>45</v>
      </c>
    </row>
    <row r="13" spans="1:64" x14ac:dyDescent="0.25">
      <c r="A13" t="s">
        <v>75</v>
      </c>
      <c r="B13" t="s">
        <v>76</v>
      </c>
      <c r="C13" s="18">
        <v>45209</v>
      </c>
      <c r="D13" s="8">
        <v>30000</v>
      </c>
      <c r="E13" t="s">
        <v>57</v>
      </c>
      <c r="F13" t="s">
        <v>51</v>
      </c>
      <c r="G13" s="8">
        <v>30000</v>
      </c>
      <c r="H13" s="8">
        <v>16900</v>
      </c>
      <c r="I13" s="13">
        <f t="shared" si="0"/>
        <v>56.333333333333336</v>
      </c>
      <c r="J13" s="8">
        <v>44757</v>
      </c>
      <c r="K13" s="8">
        <v>6256</v>
      </c>
      <c r="L13" s="8">
        <f t="shared" si="1"/>
        <v>23744</v>
      </c>
      <c r="M13" s="8">
        <v>57038.51953125</v>
      </c>
      <c r="N13" s="23">
        <f t="shared" si="2"/>
        <v>0.41628008922972215</v>
      </c>
      <c r="O13" s="28">
        <v>880</v>
      </c>
      <c r="P13" s="33">
        <f t="shared" si="3"/>
        <v>26.981818181818181</v>
      </c>
      <c r="Q13" s="38" t="s">
        <v>43</v>
      </c>
      <c r="R13" s="43">
        <f>ABS(N122-N13)*100</f>
        <v>38.010658148116015</v>
      </c>
      <c r="S13" t="s">
        <v>77</v>
      </c>
      <c r="U13" s="8">
        <v>6256</v>
      </c>
      <c r="V13" t="s">
        <v>45</v>
      </c>
      <c r="W13" s="18" t="s">
        <v>46</v>
      </c>
      <c r="Y13" t="s">
        <v>48</v>
      </c>
      <c r="Z13">
        <v>401</v>
      </c>
      <c r="AA13">
        <v>45</v>
      </c>
    </row>
    <row r="14" spans="1:64" x14ac:dyDescent="0.25">
      <c r="A14" t="s">
        <v>78</v>
      </c>
      <c r="B14" t="s">
        <v>79</v>
      </c>
      <c r="C14" s="18">
        <v>44846</v>
      </c>
      <c r="D14" s="8">
        <v>117000</v>
      </c>
      <c r="E14" t="s">
        <v>57</v>
      </c>
      <c r="F14" t="s">
        <v>51</v>
      </c>
      <c r="G14" s="8">
        <v>117000</v>
      </c>
      <c r="H14" s="8">
        <v>27600</v>
      </c>
      <c r="I14" s="13">
        <f t="shared" si="0"/>
        <v>23.589743589743588</v>
      </c>
      <c r="J14" s="8">
        <v>89622</v>
      </c>
      <c r="K14" s="8">
        <v>6235</v>
      </c>
      <c r="L14" s="8">
        <f t="shared" si="1"/>
        <v>110765</v>
      </c>
      <c r="M14" s="8">
        <v>123536.296875</v>
      </c>
      <c r="N14" s="23">
        <f t="shared" si="2"/>
        <v>0.89661907311401268</v>
      </c>
      <c r="O14" s="28">
        <v>1738</v>
      </c>
      <c r="P14" s="33">
        <f t="shared" si="3"/>
        <v>63.731300345224398</v>
      </c>
      <c r="Q14" s="38" t="s">
        <v>43</v>
      </c>
      <c r="R14" s="43">
        <f>ABS(N122-N14)*100</f>
        <v>10.023240240313037</v>
      </c>
      <c r="S14" t="s">
        <v>66</v>
      </c>
      <c r="U14" s="8">
        <v>6235</v>
      </c>
      <c r="V14" t="s">
        <v>45</v>
      </c>
      <c r="W14" s="18" t="s">
        <v>46</v>
      </c>
      <c r="Y14" t="s">
        <v>48</v>
      </c>
      <c r="Z14">
        <v>401</v>
      </c>
      <c r="AA14">
        <v>46</v>
      </c>
    </row>
    <row r="15" spans="1:64" x14ac:dyDescent="0.25">
      <c r="A15" t="s">
        <v>80</v>
      </c>
      <c r="B15" t="s">
        <v>81</v>
      </c>
      <c r="C15" s="18">
        <v>44984</v>
      </c>
      <c r="D15" s="8">
        <v>80000</v>
      </c>
      <c r="E15" t="s">
        <v>82</v>
      </c>
      <c r="F15" t="s">
        <v>51</v>
      </c>
      <c r="G15" s="8">
        <v>80000</v>
      </c>
      <c r="H15" s="8">
        <v>26800</v>
      </c>
      <c r="I15" s="13">
        <f t="shared" si="0"/>
        <v>33.5</v>
      </c>
      <c r="J15" s="8">
        <v>88524</v>
      </c>
      <c r="K15" s="8">
        <v>6343</v>
      </c>
      <c r="L15" s="8">
        <f t="shared" si="1"/>
        <v>73657</v>
      </c>
      <c r="M15" s="8">
        <v>121749.6328125</v>
      </c>
      <c r="N15" s="23">
        <f t="shared" si="2"/>
        <v>0.60498745087334393</v>
      </c>
      <c r="O15" s="28">
        <v>1512</v>
      </c>
      <c r="P15" s="33">
        <f t="shared" si="3"/>
        <v>48.714947089947088</v>
      </c>
      <c r="Q15" s="38" t="s">
        <v>43</v>
      </c>
      <c r="R15" s="43">
        <f>ABS(N122-N15)*100</f>
        <v>19.139921983753837</v>
      </c>
      <c r="S15" t="s">
        <v>66</v>
      </c>
      <c r="U15" s="8">
        <v>6343</v>
      </c>
      <c r="V15" t="s">
        <v>45</v>
      </c>
      <c r="W15" s="18" t="s">
        <v>46</v>
      </c>
      <c r="Y15" t="s">
        <v>48</v>
      </c>
      <c r="Z15">
        <v>401</v>
      </c>
      <c r="AA15">
        <v>51</v>
      </c>
    </row>
    <row r="16" spans="1:64" x14ac:dyDescent="0.25">
      <c r="A16" t="s">
        <v>83</v>
      </c>
      <c r="B16" t="s">
        <v>84</v>
      </c>
      <c r="C16" s="18">
        <v>45040</v>
      </c>
      <c r="D16" s="8">
        <v>85000</v>
      </c>
      <c r="E16" t="s">
        <v>57</v>
      </c>
      <c r="F16" t="s">
        <v>51</v>
      </c>
      <c r="G16" s="8">
        <v>85000</v>
      </c>
      <c r="H16" s="8">
        <v>37700</v>
      </c>
      <c r="I16" s="13">
        <f t="shared" si="0"/>
        <v>44.352941176470587</v>
      </c>
      <c r="J16" s="8">
        <v>94934</v>
      </c>
      <c r="K16" s="8">
        <v>6851</v>
      </c>
      <c r="L16" s="8">
        <f t="shared" si="1"/>
        <v>78149</v>
      </c>
      <c r="M16" s="8">
        <v>130493.3359375</v>
      </c>
      <c r="N16" s="23">
        <f t="shared" si="2"/>
        <v>0.59887349371947696</v>
      </c>
      <c r="O16" s="28">
        <v>1672</v>
      </c>
      <c r="P16" s="33">
        <f t="shared" si="3"/>
        <v>46.739832535885171</v>
      </c>
      <c r="Q16" s="38" t="s">
        <v>43</v>
      </c>
      <c r="R16" s="43">
        <f>ABS(N122-N16)*100</f>
        <v>19.751317699140536</v>
      </c>
      <c r="S16" t="s">
        <v>52</v>
      </c>
      <c r="U16" s="8">
        <v>6851</v>
      </c>
      <c r="V16" t="s">
        <v>45</v>
      </c>
      <c r="W16" s="18" t="s">
        <v>46</v>
      </c>
      <c r="Y16" t="s">
        <v>48</v>
      </c>
      <c r="Z16">
        <v>401</v>
      </c>
      <c r="AA16">
        <v>50</v>
      </c>
    </row>
    <row r="17" spans="1:27" x14ac:dyDescent="0.25">
      <c r="A17" t="s">
        <v>85</v>
      </c>
      <c r="B17" t="s">
        <v>86</v>
      </c>
      <c r="C17" s="18">
        <v>45217</v>
      </c>
      <c r="D17" s="8">
        <v>130000</v>
      </c>
      <c r="E17" t="s">
        <v>41</v>
      </c>
      <c r="F17" t="s">
        <v>51</v>
      </c>
      <c r="G17" s="8">
        <v>130000</v>
      </c>
      <c r="H17" s="8">
        <v>40100</v>
      </c>
      <c r="I17" s="13">
        <f t="shared" si="0"/>
        <v>30.846153846153847</v>
      </c>
      <c r="J17" s="8">
        <v>100458</v>
      </c>
      <c r="K17" s="8">
        <v>6847</v>
      </c>
      <c r="L17" s="8">
        <f t="shared" si="1"/>
        <v>123153</v>
      </c>
      <c r="M17" s="8">
        <v>138682.96875</v>
      </c>
      <c r="N17" s="23">
        <f t="shared" si="2"/>
        <v>0.8880181979807813</v>
      </c>
      <c r="O17" s="28">
        <v>2200</v>
      </c>
      <c r="P17" s="33">
        <f t="shared" si="3"/>
        <v>55.978636363636362</v>
      </c>
      <c r="Q17" s="38" t="s">
        <v>43</v>
      </c>
      <c r="R17" s="43">
        <f>ABS(N122-N17)*100</f>
        <v>9.1631527269898978</v>
      </c>
      <c r="S17" t="s">
        <v>44</v>
      </c>
      <c r="U17" s="8">
        <v>6293</v>
      </c>
      <c r="V17" t="s">
        <v>45</v>
      </c>
      <c r="W17" s="18" t="s">
        <v>46</v>
      </c>
      <c r="Y17" t="s">
        <v>48</v>
      </c>
      <c r="Z17">
        <v>401</v>
      </c>
      <c r="AA17">
        <v>46</v>
      </c>
    </row>
    <row r="18" spans="1:27" x14ac:dyDescent="0.25">
      <c r="A18" t="s">
        <v>87</v>
      </c>
      <c r="B18" t="s">
        <v>88</v>
      </c>
      <c r="C18" s="18">
        <v>44805</v>
      </c>
      <c r="D18" s="8">
        <v>43875</v>
      </c>
      <c r="E18" t="s">
        <v>41</v>
      </c>
      <c r="F18" t="s">
        <v>51</v>
      </c>
      <c r="G18" s="8">
        <v>43875</v>
      </c>
      <c r="H18" s="8">
        <v>16800</v>
      </c>
      <c r="I18" s="13">
        <f t="shared" si="0"/>
        <v>38.290598290598297</v>
      </c>
      <c r="J18" s="8">
        <v>55966</v>
      </c>
      <c r="K18" s="8">
        <v>6293</v>
      </c>
      <c r="L18" s="8">
        <f t="shared" si="1"/>
        <v>37582</v>
      </c>
      <c r="M18" s="8">
        <v>73589.6328125</v>
      </c>
      <c r="N18" s="23">
        <f t="shared" si="2"/>
        <v>0.51069693601754573</v>
      </c>
      <c r="O18" s="28">
        <v>969</v>
      </c>
      <c r="P18" s="33">
        <f t="shared" si="3"/>
        <v>38.784313725490193</v>
      </c>
      <c r="Q18" s="38" t="s">
        <v>43</v>
      </c>
      <c r="R18" s="43">
        <f>ABS(N122-N18)*100</f>
        <v>28.56897346933366</v>
      </c>
      <c r="S18" t="s">
        <v>66</v>
      </c>
      <c r="U18" s="8">
        <v>6293</v>
      </c>
      <c r="V18" t="s">
        <v>45</v>
      </c>
      <c r="W18" s="18" t="s">
        <v>46</v>
      </c>
      <c r="Y18" t="s">
        <v>48</v>
      </c>
      <c r="Z18">
        <v>401</v>
      </c>
      <c r="AA18">
        <v>51</v>
      </c>
    </row>
    <row r="19" spans="1:27" x14ac:dyDescent="0.25">
      <c r="A19" t="s">
        <v>89</v>
      </c>
      <c r="B19" t="s">
        <v>90</v>
      </c>
      <c r="C19" s="18">
        <v>44687</v>
      </c>
      <c r="D19" s="8">
        <v>75000</v>
      </c>
      <c r="E19" t="s">
        <v>41</v>
      </c>
      <c r="F19" t="s">
        <v>51</v>
      </c>
      <c r="G19" s="8">
        <v>75000</v>
      </c>
      <c r="H19" s="8">
        <v>24300</v>
      </c>
      <c r="I19" s="13">
        <f t="shared" si="0"/>
        <v>32.4</v>
      </c>
      <c r="J19" s="8">
        <v>80312</v>
      </c>
      <c r="K19" s="8">
        <v>7925</v>
      </c>
      <c r="L19" s="8">
        <f t="shared" si="1"/>
        <v>67075</v>
      </c>
      <c r="M19" s="8">
        <v>107240</v>
      </c>
      <c r="N19" s="23">
        <f t="shared" si="2"/>
        <v>0.62546624393882877</v>
      </c>
      <c r="O19" s="28">
        <v>1276</v>
      </c>
      <c r="P19" s="33">
        <f t="shared" si="3"/>
        <v>52.566614420062699</v>
      </c>
      <c r="Q19" s="38" t="s">
        <v>43</v>
      </c>
      <c r="R19" s="43">
        <f>ABS(N122-N19)*100</f>
        <v>17.092042677205356</v>
      </c>
      <c r="S19" t="s">
        <v>66</v>
      </c>
      <c r="U19" s="8">
        <v>7925</v>
      </c>
      <c r="V19" t="s">
        <v>45</v>
      </c>
      <c r="W19" s="18" t="s">
        <v>46</v>
      </c>
      <c r="Y19" t="s">
        <v>48</v>
      </c>
      <c r="Z19">
        <v>401</v>
      </c>
      <c r="AA19">
        <v>51</v>
      </c>
    </row>
    <row r="20" spans="1:27" x14ac:dyDescent="0.25">
      <c r="A20" t="s">
        <v>91</v>
      </c>
      <c r="B20" t="s">
        <v>92</v>
      </c>
      <c r="C20" s="18">
        <v>45043</v>
      </c>
      <c r="D20" s="8">
        <v>145000</v>
      </c>
      <c r="E20" t="s">
        <v>57</v>
      </c>
      <c r="F20" t="s">
        <v>51</v>
      </c>
      <c r="G20" s="8">
        <v>145000</v>
      </c>
      <c r="H20" s="8">
        <v>54800</v>
      </c>
      <c r="I20" s="13">
        <f t="shared" si="0"/>
        <v>37.793103448275858</v>
      </c>
      <c r="J20" s="8">
        <v>137640</v>
      </c>
      <c r="K20" s="8">
        <v>7240</v>
      </c>
      <c r="L20" s="8">
        <f t="shared" si="1"/>
        <v>137760</v>
      </c>
      <c r="M20" s="8">
        <v>193185.1875</v>
      </c>
      <c r="N20" s="23">
        <f t="shared" si="2"/>
        <v>0.71309815096460227</v>
      </c>
      <c r="O20" s="28">
        <v>2568</v>
      </c>
      <c r="P20" s="33">
        <f t="shared" si="3"/>
        <v>53.644859813084111</v>
      </c>
      <c r="Q20" s="38" t="s">
        <v>43</v>
      </c>
      <c r="R20" s="43">
        <f>ABS(N122-N20)*100</f>
        <v>8.3288519746280052</v>
      </c>
      <c r="S20" t="s">
        <v>44</v>
      </c>
      <c r="U20" s="8">
        <v>7240</v>
      </c>
      <c r="V20" t="s">
        <v>45</v>
      </c>
      <c r="W20" s="18" t="s">
        <v>46</v>
      </c>
      <c r="Y20" t="s">
        <v>48</v>
      </c>
      <c r="Z20">
        <v>401</v>
      </c>
      <c r="AA20">
        <v>51</v>
      </c>
    </row>
    <row r="21" spans="1:27" x14ac:dyDescent="0.25">
      <c r="A21" t="s">
        <v>93</v>
      </c>
      <c r="B21" t="s">
        <v>94</v>
      </c>
      <c r="C21" s="18">
        <v>45280</v>
      </c>
      <c r="D21" s="8">
        <v>116000</v>
      </c>
      <c r="E21" t="s">
        <v>41</v>
      </c>
      <c r="F21" t="s">
        <v>51</v>
      </c>
      <c r="G21" s="8">
        <v>116000</v>
      </c>
      <c r="H21" s="8">
        <v>33300</v>
      </c>
      <c r="I21" s="13">
        <f t="shared" si="0"/>
        <v>28.706896551724135</v>
      </c>
      <c r="J21" s="8">
        <v>86958</v>
      </c>
      <c r="K21" s="8">
        <v>6422</v>
      </c>
      <c r="L21" s="8">
        <f t="shared" si="1"/>
        <v>109578</v>
      </c>
      <c r="M21" s="8">
        <v>119312.59375</v>
      </c>
      <c r="N21" s="23">
        <f t="shared" si="2"/>
        <v>0.91841101224907362</v>
      </c>
      <c r="O21" s="28">
        <v>1596</v>
      </c>
      <c r="P21" s="33">
        <f t="shared" si="3"/>
        <v>68.65789473684211</v>
      </c>
      <c r="Q21" s="38" t="s">
        <v>43</v>
      </c>
      <c r="R21" s="43">
        <f>ABS(N122-N21)*100</f>
        <v>12.20243415381913</v>
      </c>
      <c r="S21" t="s">
        <v>66</v>
      </c>
      <c r="U21" s="8">
        <v>6422</v>
      </c>
      <c r="V21" t="s">
        <v>45</v>
      </c>
      <c r="W21" s="18" t="s">
        <v>46</v>
      </c>
      <c r="Y21" t="s">
        <v>48</v>
      </c>
      <c r="Z21">
        <v>401</v>
      </c>
      <c r="AA21">
        <v>45</v>
      </c>
    </row>
    <row r="22" spans="1:27" x14ac:dyDescent="0.25">
      <c r="A22" t="s">
        <v>95</v>
      </c>
      <c r="B22" t="s">
        <v>96</v>
      </c>
      <c r="C22" s="18">
        <v>45071</v>
      </c>
      <c r="D22" s="8">
        <v>72000</v>
      </c>
      <c r="E22" t="s">
        <v>57</v>
      </c>
      <c r="F22" t="s">
        <v>51</v>
      </c>
      <c r="G22" s="8">
        <v>72000</v>
      </c>
      <c r="H22" s="8">
        <v>22600</v>
      </c>
      <c r="I22" s="13">
        <f t="shared" si="0"/>
        <v>31.388888888888889</v>
      </c>
      <c r="J22" s="8">
        <v>57286</v>
      </c>
      <c r="K22" s="8">
        <v>6906</v>
      </c>
      <c r="L22" s="8">
        <f t="shared" si="1"/>
        <v>65094</v>
      </c>
      <c r="M22" s="8">
        <v>74637.0390625</v>
      </c>
      <c r="N22" s="23">
        <f t="shared" si="2"/>
        <v>0.87214070678086797</v>
      </c>
      <c r="O22" s="28">
        <v>864</v>
      </c>
      <c r="P22" s="33">
        <f t="shared" si="3"/>
        <v>75.340277777777771</v>
      </c>
      <c r="Q22" s="38" t="s">
        <v>43</v>
      </c>
      <c r="R22" s="43">
        <f>ABS(N122-N22)*100</f>
        <v>7.5754036069985649</v>
      </c>
      <c r="S22" t="s">
        <v>52</v>
      </c>
      <c r="U22" s="8">
        <v>6906</v>
      </c>
      <c r="V22" t="s">
        <v>45</v>
      </c>
      <c r="W22" s="18" t="s">
        <v>46</v>
      </c>
      <c r="Y22" t="s">
        <v>48</v>
      </c>
      <c r="Z22">
        <v>401</v>
      </c>
      <c r="AA22">
        <v>46</v>
      </c>
    </row>
    <row r="23" spans="1:27" x14ac:dyDescent="0.25">
      <c r="A23" t="s">
        <v>97</v>
      </c>
      <c r="B23" t="s">
        <v>98</v>
      </c>
      <c r="C23" s="18">
        <v>44776</v>
      </c>
      <c r="D23" s="8">
        <v>26000</v>
      </c>
      <c r="E23" t="s">
        <v>41</v>
      </c>
      <c r="F23" t="s">
        <v>51</v>
      </c>
      <c r="G23" s="8">
        <v>26000</v>
      </c>
      <c r="H23" s="8">
        <v>13900</v>
      </c>
      <c r="I23" s="13">
        <f t="shared" si="0"/>
        <v>53.46153846153846</v>
      </c>
      <c r="J23" s="8">
        <v>48223</v>
      </c>
      <c r="K23" s="8">
        <v>6000</v>
      </c>
      <c r="L23" s="8">
        <f t="shared" si="1"/>
        <v>20000</v>
      </c>
      <c r="M23" s="8">
        <v>62552.59375</v>
      </c>
      <c r="N23" s="23">
        <f t="shared" si="2"/>
        <v>0.31973094640859717</v>
      </c>
      <c r="O23" s="28">
        <v>996</v>
      </c>
      <c r="P23" s="33">
        <f t="shared" si="3"/>
        <v>20.080321285140563</v>
      </c>
      <c r="Q23" s="38" t="s">
        <v>43</v>
      </c>
      <c r="R23" s="43">
        <f>ABS(N122-N23)*100</f>
        <v>47.665572430228515</v>
      </c>
      <c r="S23" t="s">
        <v>58</v>
      </c>
      <c r="U23" s="8">
        <v>6000</v>
      </c>
      <c r="V23" t="s">
        <v>45</v>
      </c>
      <c r="W23" s="18" t="s">
        <v>46</v>
      </c>
      <c r="Y23" t="s">
        <v>48</v>
      </c>
      <c r="Z23">
        <v>401</v>
      </c>
      <c r="AA23">
        <v>45</v>
      </c>
    </row>
    <row r="24" spans="1:27" x14ac:dyDescent="0.25">
      <c r="A24" t="s">
        <v>99</v>
      </c>
      <c r="B24" t="s">
        <v>100</v>
      </c>
      <c r="C24" s="18">
        <v>45020</v>
      </c>
      <c r="D24" s="8">
        <v>38000</v>
      </c>
      <c r="E24" t="s">
        <v>41</v>
      </c>
      <c r="F24" t="s">
        <v>51</v>
      </c>
      <c r="G24" s="8">
        <v>38000</v>
      </c>
      <c r="H24" s="8">
        <v>19700</v>
      </c>
      <c r="I24" s="13">
        <f t="shared" si="0"/>
        <v>51.84210526315789</v>
      </c>
      <c r="J24" s="8">
        <v>50037</v>
      </c>
      <c r="K24" s="8">
        <v>6569</v>
      </c>
      <c r="L24" s="8">
        <f t="shared" si="1"/>
        <v>31431</v>
      </c>
      <c r="M24" s="8">
        <v>64397.03515625</v>
      </c>
      <c r="N24" s="23">
        <f t="shared" si="2"/>
        <v>0.48808147648004707</v>
      </c>
      <c r="O24" s="28">
        <v>760</v>
      </c>
      <c r="P24" s="33">
        <f t="shared" si="3"/>
        <v>41.356578947368419</v>
      </c>
      <c r="Q24" s="38" t="s">
        <v>43</v>
      </c>
      <c r="R24" s="43">
        <f>ABS(N122-N24)*100</f>
        <v>30.830519423083523</v>
      </c>
      <c r="S24" t="s">
        <v>58</v>
      </c>
      <c r="U24" s="8">
        <v>6099</v>
      </c>
      <c r="V24" t="s">
        <v>45</v>
      </c>
      <c r="W24" s="18" t="s">
        <v>46</v>
      </c>
      <c r="Y24" t="s">
        <v>48</v>
      </c>
      <c r="Z24">
        <v>401</v>
      </c>
      <c r="AA24">
        <v>51</v>
      </c>
    </row>
    <row r="25" spans="1:27" x14ac:dyDescent="0.25">
      <c r="A25" t="s">
        <v>101</v>
      </c>
      <c r="B25" t="s">
        <v>102</v>
      </c>
      <c r="C25" s="18">
        <v>45366</v>
      </c>
      <c r="D25" s="8">
        <v>175000</v>
      </c>
      <c r="E25" t="s">
        <v>57</v>
      </c>
      <c r="F25" t="s">
        <v>51</v>
      </c>
      <c r="G25" s="8">
        <v>175000</v>
      </c>
      <c r="H25" s="8">
        <v>50300</v>
      </c>
      <c r="I25" s="13">
        <f t="shared" si="0"/>
        <v>28.742857142857144</v>
      </c>
      <c r="J25" s="8">
        <v>131009</v>
      </c>
      <c r="K25" s="8">
        <v>6928</v>
      </c>
      <c r="L25" s="8">
        <f t="shared" si="1"/>
        <v>168072</v>
      </c>
      <c r="M25" s="8">
        <v>183823.703125</v>
      </c>
      <c r="N25" s="23">
        <f t="shared" si="2"/>
        <v>0.91431081597627895</v>
      </c>
      <c r="O25" s="28">
        <v>2946</v>
      </c>
      <c r="P25" s="33">
        <f t="shared" si="3"/>
        <v>57.050916496945007</v>
      </c>
      <c r="Q25" s="38" t="s">
        <v>43</v>
      </c>
      <c r="R25" s="43">
        <f>ABS(N122-N25)*100</f>
        <v>11.792414526539662</v>
      </c>
      <c r="S25" t="s">
        <v>103</v>
      </c>
      <c r="U25" s="8">
        <v>6928</v>
      </c>
      <c r="V25" t="s">
        <v>45</v>
      </c>
      <c r="W25" s="18" t="s">
        <v>46</v>
      </c>
      <c r="Y25" t="s">
        <v>48</v>
      </c>
      <c r="Z25">
        <v>401</v>
      </c>
      <c r="AA25">
        <v>45</v>
      </c>
    </row>
    <row r="26" spans="1:27" x14ac:dyDescent="0.25">
      <c r="A26" t="s">
        <v>104</v>
      </c>
      <c r="B26" t="s">
        <v>105</v>
      </c>
      <c r="C26" s="18">
        <v>45281</v>
      </c>
      <c r="D26" s="8">
        <v>116000</v>
      </c>
      <c r="E26" t="s">
        <v>41</v>
      </c>
      <c r="F26" t="s">
        <v>51</v>
      </c>
      <c r="G26" s="8">
        <v>116000</v>
      </c>
      <c r="H26" s="8">
        <v>30700</v>
      </c>
      <c r="I26" s="13">
        <f t="shared" si="0"/>
        <v>26.46551724137931</v>
      </c>
      <c r="J26" s="8">
        <v>77466</v>
      </c>
      <c r="K26" s="8">
        <v>7535</v>
      </c>
      <c r="L26" s="8">
        <f t="shared" si="1"/>
        <v>108465</v>
      </c>
      <c r="M26" s="8">
        <v>103601.484375</v>
      </c>
      <c r="N26" s="23">
        <f t="shared" si="2"/>
        <v>1.0469444588978651</v>
      </c>
      <c r="O26" s="28">
        <v>1326</v>
      </c>
      <c r="P26" s="33">
        <f t="shared" si="3"/>
        <v>81.798642533936658</v>
      </c>
      <c r="Q26" s="38" t="s">
        <v>43</v>
      </c>
      <c r="R26" s="43">
        <f>ABS(N122-N26)*100</f>
        <v>25.055778818698283</v>
      </c>
      <c r="S26" t="s">
        <v>58</v>
      </c>
      <c r="U26" s="8">
        <v>7535</v>
      </c>
      <c r="V26" t="s">
        <v>45</v>
      </c>
      <c r="W26" s="18" t="s">
        <v>46</v>
      </c>
      <c r="Y26" t="s">
        <v>48</v>
      </c>
      <c r="Z26">
        <v>401</v>
      </c>
      <c r="AA26">
        <v>46</v>
      </c>
    </row>
    <row r="27" spans="1:27" x14ac:dyDescent="0.25">
      <c r="A27" t="s">
        <v>106</v>
      </c>
      <c r="B27" t="s">
        <v>107</v>
      </c>
      <c r="C27" s="18">
        <v>45233</v>
      </c>
      <c r="D27" s="8">
        <v>149900</v>
      </c>
      <c r="E27" t="s">
        <v>57</v>
      </c>
      <c r="F27" t="s">
        <v>51</v>
      </c>
      <c r="G27" s="8">
        <v>149900</v>
      </c>
      <c r="H27" s="8">
        <v>29200</v>
      </c>
      <c r="I27" s="13">
        <f t="shared" si="0"/>
        <v>19.479653102068045</v>
      </c>
      <c r="J27" s="8">
        <v>78928</v>
      </c>
      <c r="K27" s="8">
        <v>14204</v>
      </c>
      <c r="L27" s="8">
        <f t="shared" si="1"/>
        <v>135696</v>
      </c>
      <c r="M27" s="8">
        <v>95887.40625</v>
      </c>
      <c r="N27" s="23">
        <f t="shared" si="2"/>
        <v>1.4151597723501881</v>
      </c>
      <c r="O27" s="28">
        <v>1080</v>
      </c>
      <c r="P27" s="33">
        <f t="shared" si="3"/>
        <v>125.64444444444445</v>
      </c>
      <c r="Q27" s="38" t="s">
        <v>43</v>
      </c>
      <c r="R27" s="43">
        <f>ABS(N122-N27)*100</f>
        <v>61.877310163930574</v>
      </c>
      <c r="S27" t="s">
        <v>52</v>
      </c>
      <c r="U27" s="8">
        <v>13900</v>
      </c>
      <c r="V27" t="s">
        <v>45</v>
      </c>
      <c r="W27" s="18" t="s">
        <v>46</v>
      </c>
      <c r="Y27" t="s">
        <v>48</v>
      </c>
      <c r="Z27">
        <v>401</v>
      </c>
      <c r="AA27">
        <v>45</v>
      </c>
    </row>
    <row r="28" spans="1:27" x14ac:dyDescent="0.25">
      <c r="A28" t="s">
        <v>108</v>
      </c>
      <c r="B28" t="s">
        <v>109</v>
      </c>
      <c r="C28" s="18">
        <v>45051</v>
      </c>
      <c r="D28" s="8">
        <v>58000</v>
      </c>
      <c r="E28" t="s">
        <v>41</v>
      </c>
      <c r="F28" t="s">
        <v>51</v>
      </c>
      <c r="G28" s="8">
        <v>58000</v>
      </c>
      <c r="H28" s="8">
        <v>21500</v>
      </c>
      <c r="I28" s="13">
        <f t="shared" si="0"/>
        <v>37.068965517241381</v>
      </c>
      <c r="J28" s="8">
        <v>54759</v>
      </c>
      <c r="K28" s="8">
        <v>6000</v>
      </c>
      <c r="L28" s="8">
        <f t="shared" si="1"/>
        <v>52000</v>
      </c>
      <c r="M28" s="8">
        <v>72235.5546875</v>
      </c>
      <c r="N28" s="23">
        <f t="shared" si="2"/>
        <v>0.71986711010884419</v>
      </c>
      <c r="O28" s="28">
        <v>728</v>
      </c>
      <c r="P28" s="33">
        <f t="shared" si="3"/>
        <v>71.428571428571431</v>
      </c>
      <c r="Q28" s="38" t="s">
        <v>43</v>
      </c>
      <c r="R28" s="43">
        <f>ABS(N122-N28)*100</f>
        <v>7.6519560602038128</v>
      </c>
      <c r="S28" t="s">
        <v>52</v>
      </c>
      <c r="U28" s="8">
        <v>6000</v>
      </c>
      <c r="V28" t="s">
        <v>45</v>
      </c>
      <c r="W28" s="18" t="s">
        <v>46</v>
      </c>
      <c r="Y28" t="s">
        <v>48</v>
      </c>
      <c r="Z28">
        <v>401</v>
      </c>
      <c r="AA28">
        <v>56</v>
      </c>
    </row>
    <row r="29" spans="1:27" x14ac:dyDescent="0.25">
      <c r="A29" t="s">
        <v>110</v>
      </c>
      <c r="B29" t="s">
        <v>111</v>
      </c>
      <c r="C29" s="18">
        <v>44705</v>
      </c>
      <c r="D29" s="8">
        <v>52000</v>
      </c>
      <c r="E29" t="s">
        <v>41</v>
      </c>
      <c r="F29" t="s">
        <v>51</v>
      </c>
      <c r="G29" s="8">
        <v>52000</v>
      </c>
      <c r="H29" s="8">
        <v>16800</v>
      </c>
      <c r="I29" s="13">
        <f t="shared" si="0"/>
        <v>32.307692307692307</v>
      </c>
      <c r="J29" s="8">
        <v>55488</v>
      </c>
      <c r="K29" s="8">
        <v>6000</v>
      </c>
      <c r="L29" s="8">
        <f t="shared" si="1"/>
        <v>46000</v>
      </c>
      <c r="M29" s="8">
        <v>73315.5546875</v>
      </c>
      <c r="N29" s="23">
        <f t="shared" si="2"/>
        <v>0.62742483769058643</v>
      </c>
      <c r="O29" s="28">
        <v>864</v>
      </c>
      <c r="P29" s="33">
        <f t="shared" si="3"/>
        <v>53.24074074074074</v>
      </c>
      <c r="Q29" s="38" t="s">
        <v>43</v>
      </c>
      <c r="R29" s="43">
        <f>ABS(N122-N29)*100</f>
        <v>16.896183302029588</v>
      </c>
      <c r="S29" t="s">
        <v>52</v>
      </c>
      <c r="U29" s="8">
        <v>6000</v>
      </c>
      <c r="V29" t="s">
        <v>45</v>
      </c>
      <c r="W29" s="18" t="s">
        <v>46</v>
      </c>
      <c r="Y29" t="s">
        <v>48</v>
      </c>
      <c r="Z29">
        <v>401</v>
      </c>
      <c r="AA29">
        <v>51</v>
      </c>
    </row>
    <row r="30" spans="1:27" x14ac:dyDescent="0.25">
      <c r="A30" t="s">
        <v>112</v>
      </c>
      <c r="B30" t="s">
        <v>113</v>
      </c>
      <c r="C30" s="18">
        <v>44743</v>
      </c>
      <c r="D30" s="8">
        <v>75000</v>
      </c>
      <c r="E30" t="s">
        <v>41</v>
      </c>
      <c r="F30" t="s">
        <v>51</v>
      </c>
      <c r="G30" s="8">
        <v>75000</v>
      </c>
      <c r="H30" s="8">
        <v>38300</v>
      </c>
      <c r="I30" s="13">
        <f t="shared" si="0"/>
        <v>51.06666666666667</v>
      </c>
      <c r="J30" s="8">
        <v>128845</v>
      </c>
      <c r="K30" s="8">
        <v>8485</v>
      </c>
      <c r="L30" s="8">
        <f t="shared" si="1"/>
        <v>66515</v>
      </c>
      <c r="M30" s="8">
        <v>178311.11328125</v>
      </c>
      <c r="N30" s="23">
        <f t="shared" si="2"/>
        <v>0.37302778708518258</v>
      </c>
      <c r="O30" s="28">
        <v>2618</v>
      </c>
      <c r="P30" s="33">
        <f t="shared" si="3"/>
        <v>25.406799083269672</v>
      </c>
      <c r="Q30" s="38" t="s">
        <v>43</v>
      </c>
      <c r="R30" s="43">
        <f>ABS(N122-N30)*100</f>
        <v>42.335888362569975</v>
      </c>
      <c r="S30" t="s">
        <v>44</v>
      </c>
      <c r="U30" s="8">
        <v>8485</v>
      </c>
      <c r="V30" t="s">
        <v>45</v>
      </c>
      <c r="W30" s="18" t="s">
        <v>46</v>
      </c>
      <c r="Y30" t="s">
        <v>48</v>
      </c>
      <c r="Z30">
        <v>401</v>
      </c>
      <c r="AA30">
        <v>49</v>
      </c>
    </row>
    <row r="31" spans="1:27" x14ac:dyDescent="0.25">
      <c r="A31" t="s">
        <v>114</v>
      </c>
      <c r="B31" t="s">
        <v>115</v>
      </c>
      <c r="C31" s="18">
        <v>45026</v>
      </c>
      <c r="D31" s="8">
        <v>117000</v>
      </c>
      <c r="E31" t="s">
        <v>41</v>
      </c>
      <c r="F31" t="s">
        <v>51</v>
      </c>
      <c r="G31" s="8">
        <v>117000</v>
      </c>
      <c r="H31" s="8">
        <v>30800</v>
      </c>
      <c r="I31" s="13">
        <f t="shared" si="0"/>
        <v>26.324786324786327</v>
      </c>
      <c r="J31" s="8">
        <v>77624</v>
      </c>
      <c r="K31" s="8">
        <v>6000</v>
      </c>
      <c r="L31" s="8">
        <f t="shared" si="1"/>
        <v>111000</v>
      </c>
      <c r="M31" s="8">
        <v>106109.6328125</v>
      </c>
      <c r="N31" s="23">
        <f t="shared" si="2"/>
        <v>1.0460878721175246</v>
      </c>
      <c r="O31" s="28">
        <v>1173</v>
      </c>
      <c r="P31" s="33">
        <f t="shared" si="3"/>
        <v>94.629156010230176</v>
      </c>
      <c r="Q31" s="38" t="s">
        <v>43</v>
      </c>
      <c r="R31" s="43">
        <f>ABS(N122-N31)*100</f>
        <v>24.970120140664232</v>
      </c>
      <c r="S31" t="s">
        <v>58</v>
      </c>
      <c r="U31" s="8">
        <v>6000</v>
      </c>
      <c r="V31" t="s">
        <v>45</v>
      </c>
      <c r="W31" s="18" t="s">
        <v>46</v>
      </c>
      <c r="Y31" t="s">
        <v>48</v>
      </c>
      <c r="Z31">
        <v>401</v>
      </c>
      <c r="AA31">
        <v>51</v>
      </c>
    </row>
    <row r="32" spans="1:27" x14ac:dyDescent="0.25">
      <c r="A32" t="s">
        <v>116</v>
      </c>
      <c r="B32" t="s">
        <v>117</v>
      </c>
      <c r="C32" s="18">
        <v>44783</v>
      </c>
      <c r="D32" s="8">
        <v>46000</v>
      </c>
      <c r="E32" t="s">
        <v>41</v>
      </c>
      <c r="F32" t="s">
        <v>51</v>
      </c>
      <c r="G32" s="8">
        <v>46000</v>
      </c>
      <c r="H32" s="8">
        <v>11500</v>
      </c>
      <c r="I32" s="13">
        <f t="shared" si="0"/>
        <v>25</v>
      </c>
      <c r="J32" s="8">
        <v>39673</v>
      </c>
      <c r="K32" s="8">
        <v>6642</v>
      </c>
      <c r="L32" s="8">
        <f t="shared" si="1"/>
        <v>39358</v>
      </c>
      <c r="M32" s="8">
        <v>48934.81640625</v>
      </c>
      <c r="N32" s="23">
        <f t="shared" si="2"/>
        <v>0.80429442451066724</v>
      </c>
      <c r="O32" s="28">
        <v>631</v>
      </c>
      <c r="P32" s="33">
        <f t="shared" si="3"/>
        <v>62.37400950871632</v>
      </c>
      <c r="Q32" s="38" t="s">
        <v>43</v>
      </c>
      <c r="R32" s="43">
        <f>ABS(N122-N32)*100</f>
        <v>0.79077537997849223</v>
      </c>
      <c r="S32" t="s">
        <v>52</v>
      </c>
      <c r="U32" s="8">
        <v>6000</v>
      </c>
      <c r="V32" t="s">
        <v>45</v>
      </c>
      <c r="W32" s="18" t="s">
        <v>46</v>
      </c>
      <c r="Y32" t="s">
        <v>48</v>
      </c>
      <c r="Z32">
        <v>401</v>
      </c>
      <c r="AA32">
        <v>45</v>
      </c>
    </row>
    <row r="33" spans="1:27" x14ac:dyDescent="0.25">
      <c r="A33" t="s">
        <v>118</v>
      </c>
      <c r="B33" t="s">
        <v>119</v>
      </c>
      <c r="C33" s="18">
        <v>44839</v>
      </c>
      <c r="D33" s="8">
        <v>124900</v>
      </c>
      <c r="E33" t="s">
        <v>57</v>
      </c>
      <c r="F33" t="s">
        <v>51</v>
      </c>
      <c r="G33" s="8">
        <v>124900</v>
      </c>
      <c r="H33" s="8">
        <v>19300</v>
      </c>
      <c r="I33" s="13">
        <f t="shared" si="0"/>
        <v>15.452361889511609</v>
      </c>
      <c r="J33" s="8">
        <v>64674</v>
      </c>
      <c r="K33" s="8">
        <v>6642</v>
      </c>
      <c r="L33" s="8">
        <f t="shared" si="1"/>
        <v>118258</v>
      </c>
      <c r="M33" s="8">
        <v>85973.3359375</v>
      </c>
      <c r="N33" s="23">
        <f t="shared" si="2"/>
        <v>1.3755194992778921</v>
      </c>
      <c r="O33" s="28">
        <v>1164</v>
      </c>
      <c r="P33" s="33">
        <f t="shared" si="3"/>
        <v>101.59621993127148</v>
      </c>
      <c r="Q33" s="38" t="s">
        <v>43</v>
      </c>
      <c r="R33" s="43">
        <f>ABS(N122-N33)*100</f>
        <v>57.913282856700974</v>
      </c>
      <c r="S33" t="s">
        <v>58</v>
      </c>
      <c r="U33" s="8">
        <v>6000</v>
      </c>
      <c r="V33" t="s">
        <v>45</v>
      </c>
      <c r="W33" s="18" t="s">
        <v>46</v>
      </c>
      <c r="Y33" t="s">
        <v>48</v>
      </c>
      <c r="Z33">
        <v>401</v>
      </c>
      <c r="AA33">
        <v>51</v>
      </c>
    </row>
    <row r="34" spans="1:27" x14ac:dyDescent="0.25">
      <c r="A34" t="s">
        <v>120</v>
      </c>
      <c r="B34" t="s">
        <v>121</v>
      </c>
      <c r="C34" s="18">
        <v>45093</v>
      </c>
      <c r="D34" s="8">
        <v>173300</v>
      </c>
      <c r="E34" t="s">
        <v>57</v>
      </c>
      <c r="F34" t="s">
        <v>51</v>
      </c>
      <c r="G34" s="8">
        <v>173300</v>
      </c>
      <c r="H34" s="8">
        <v>37600</v>
      </c>
      <c r="I34" s="13">
        <f t="shared" ref="I34:I65" si="4">H34/G34*100</f>
        <v>21.696480092325444</v>
      </c>
      <c r="J34" s="8">
        <v>94281</v>
      </c>
      <c r="K34" s="8">
        <v>6000</v>
      </c>
      <c r="L34" s="8">
        <f t="shared" ref="L34:L65" si="5">G34-K34</f>
        <v>167300</v>
      </c>
      <c r="M34" s="8">
        <v>130786.6640625</v>
      </c>
      <c r="N34" s="23">
        <f t="shared" ref="N34:N65" si="6">L34/M34</f>
        <v>1.2791824089958521</v>
      </c>
      <c r="O34" s="28">
        <v>1825</v>
      </c>
      <c r="P34" s="33">
        <f t="shared" ref="P34:P65" si="7">L34/O34</f>
        <v>91.671232876712324</v>
      </c>
      <c r="Q34" s="38" t="s">
        <v>43</v>
      </c>
      <c r="R34" s="43">
        <f>ABS(N122-N34)*100</f>
        <v>48.279573828496979</v>
      </c>
      <c r="S34" t="s">
        <v>44</v>
      </c>
      <c r="U34" s="8">
        <v>6000</v>
      </c>
      <c r="V34" t="s">
        <v>45</v>
      </c>
      <c r="W34" s="18" t="s">
        <v>46</v>
      </c>
      <c r="Y34" t="s">
        <v>48</v>
      </c>
      <c r="Z34">
        <v>401</v>
      </c>
      <c r="AA34">
        <v>46</v>
      </c>
    </row>
    <row r="35" spans="1:27" x14ac:dyDescent="0.25">
      <c r="A35" t="s">
        <v>122</v>
      </c>
      <c r="B35" t="s">
        <v>123</v>
      </c>
      <c r="C35" s="18">
        <v>45141</v>
      </c>
      <c r="D35" s="8">
        <v>73500</v>
      </c>
      <c r="E35" t="s">
        <v>41</v>
      </c>
      <c r="F35" t="s">
        <v>51</v>
      </c>
      <c r="G35" s="8">
        <v>73500</v>
      </c>
      <c r="H35" s="8">
        <v>27200</v>
      </c>
      <c r="I35" s="13">
        <f t="shared" si="4"/>
        <v>37.006802721088434</v>
      </c>
      <c r="J35" s="8">
        <v>69937</v>
      </c>
      <c r="K35" s="8">
        <v>12915</v>
      </c>
      <c r="L35" s="8">
        <f t="shared" si="5"/>
        <v>60585</v>
      </c>
      <c r="M35" s="8">
        <v>84477.0390625</v>
      </c>
      <c r="N35" s="23">
        <f t="shared" si="6"/>
        <v>0.71717712496026798</v>
      </c>
      <c r="O35" s="28">
        <v>1001</v>
      </c>
      <c r="P35" s="33">
        <f t="shared" si="7"/>
        <v>60.524475524475527</v>
      </c>
      <c r="Q35" s="38" t="s">
        <v>43</v>
      </c>
      <c r="R35" s="43">
        <f>ABS(N122-N35)*100</f>
        <v>7.9209545750614341</v>
      </c>
      <c r="S35" t="s">
        <v>66</v>
      </c>
      <c r="U35" s="8">
        <v>12915</v>
      </c>
      <c r="V35" t="s">
        <v>45</v>
      </c>
      <c r="W35" s="18" t="s">
        <v>46</v>
      </c>
      <c r="Y35" t="s">
        <v>48</v>
      </c>
      <c r="Z35">
        <v>401</v>
      </c>
      <c r="AA35">
        <v>46</v>
      </c>
    </row>
    <row r="36" spans="1:27" x14ac:dyDescent="0.25">
      <c r="A36" t="s">
        <v>122</v>
      </c>
      <c r="B36" t="s">
        <v>123</v>
      </c>
      <c r="C36" s="18">
        <v>44749</v>
      </c>
      <c r="D36" s="8">
        <v>50000</v>
      </c>
      <c r="E36" t="s">
        <v>82</v>
      </c>
      <c r="F36" t="s">
        <v>51</v>
      </c>
      <c r="G36" s="8">
        <v>50000</v>
      </c>
      <c r="H36" s="8">
        <v>21200</v>
      </c>
      <c r="I36" s="13">
        <f t="shared" si="4"/>
        <v>42.4</v>
      </c>
      <c r="J36" s="8">
        <v>69937</v>
      </c>
      <c r="K36" s="8">
        <v>12915</v>
      </c>
      <c r="L36" s="8">
        <f t="shared" si="5"/>
        <v>37085</v>
      </c>
      <c r="M36" s="8">
        <v>84477.0390625</v>
      </c>
      <c r="N36" s="23">
        <f t="shared" si="6"/>
        <v>0.43899502647770139</v>
      </c>
      <c r="O36" s="28">
        <v>1001</v>
      </c>
      <c r="P36" s="33">
        <f t="shared" si="7"/>
        <v>37.047952047952045</v>
      </c>
      <c r="Q36" s="38" t="s">
        <v>43</v>
      </c>
      <c r="R36" s="43">
        <f>ABS(N122-N36)*100</f>
        <v>35.739164423318094</v>
      </c>
      <c r="S36" t="s">
        <v>66</v>
      </c>
      <c r="U36" s="8">
        <v>12915</v>
      </c>
      <c r="V36" t="s">
        <v>45</v>
      </c>
      <c r="W36" s="18" t="s">
        <v>46</v>
      </c>
      <c r="Y36" t="s">
        <v>48</v>
      </c>
      <c r="Z36">
        <v>401</v>
      </c>
      <c r="AA36">
        <v>46</v>
      </c>
    </row>
    <row r="37" spans="1:27" x14ac:dyDescent="0.25">
      <c r="A37" t="s">
        <v>124</v>
      </c>
      <c r="B37" t="s">
        <v>125</v>
      </c>
      <c r="C37" s="18">
        <v>44706</v>
      </c>
      <c r="D37" s="8">
        <v>25500</v>
      </c>
      <c r="E37" t="s">
        <v>57</v>
      </c>
      <c r="F37" t="s">
        <v>42</v>
      </c>
      <c r="G37" s="8">
        <v>25500</v>
      </c>
      <c r="H37" s="8">
        <v>9900</v>
      </c>
      <c r="I37" s="13">
        <f t="shared" si="4"/>
        <v>38.82352941176471</v>
      </c>
      <c r="J37" s="8">
        <v>26470</v>
      </c>
      <c r="K37" s="8">
        <v>6825</v>
      </c>
      <c r="L37" s="8">
        <f t="shared" si="5"/>
        <v>18675</v>
      </c>
      <c r="M37" s="8">
        <v>35396.39453125</v>
      </c>
      <c r="N37" s="23">
        <f t="shared" si="6"/>
        <v>0.5275961082282723</v>
      </c>
      <c r="O37" s="28">
        <v>444</v>
      </c>
      <c r="P37" s="33">
        <f t="shared" si="7"/>
        <v>42.060810810810814</v>
      </c>
      <c r="Q37" s="38" t="s">
        <v>43</v>
      </c>
      <c r="R37" s="43">
        <f>ABS(N122-N37)*100</f>
        <v>26.879056248261001</v>
      </c>
      <c r="S37" t="s">
        <v>52</v>
      </c>
      <c r="U37" s="8">
        <v>6825</v>
      </c>
      <c r="V37" t="s">
        <v>45</v>
      </c>
      <c r="W37" s="18" t="s">
        <v>46</v>
      </c>
      <c r="X37" t="s">
        <v>126</v>
      </c>
      <c r="Y37" t="s">
        <v>48</v>
      </c>
      <c r="Z37">
        <v>401</v>
      </c>
      <c r="AA37">
        <v>45</v>
      </c>
    </row>
    <row r="38" spans="1:27" x14ac:dyDescent="0.25">
      <c r="A38" t="s">
        <v>127</v>
      </c>
      <c r="B38" t="s">
        <v>128</v>
      </c>
      <c r="C38" s="18">
        <v>44763</v>
      </c>
      <c r="D38" s="8">
        <v>85500</v>
      </c>
      <c r="E38" t="s">
        <v>41</v>
      </c>
      <c r="F38" t="s">
        <v>51</v>
      </c>
      <c r="G38" s="8">
        <v>85500</v>
      </c>
      <c r="H38" s="8">
        <v>27800</v>
      </c>
      <c r="I38" s="13">
        <f t="shared" si="4"/>
        <v>32.514619883040936</v>
      </c>
      <c r="J38" s="8">
        <v>91856</v>
      </c>
      <c r="K38" s="8">
        <v>8485</v>
      </c>
      <c r="L38" s="8">
        <f t="shared" si="5"/>
        <v>77015</v>
      </c>
      <c r="M38" s="8">
        <v>123512.59375</v>
      </c>
      <c r="N38" s="23">
        <f t="shared" si="6"/>
        <v>0.62353965423060354</v>
      </c>
      <c r="O38" s="28">
        <v>1384</v>
      </c>
      <c r="P38" s="33">
        <f t="shared" si="7"/>
        <v>55.646676300578036</v>
      </c>
      <c r="Q38" s="38" t="s">
        <v>43</v>
      </c>
      <c r="R38" s="43">
        <f>ABS(N122-N38)*100</f>
        <v>17.284701648027877</v>
      </c>
      <c r="S38" t="s">
        <v>58</v>
      </c>
      <c r="U38" s="8">
        <v>8485</v>
      </c>
      <c r="V38" t="s">
        <v>45</v>
      </c>
      <c r="W38" s="18" t="s">
        <v>46</v>
      </c>
      <c r="Y38" t="s">
        <v>48</v>
      </c>
      <c r="Z38">
        <v>401</v>
      </c>
      <c r="AA38">
        <v>51</v>
      </c>
    </row>
    <row r="39" spans="1:27" x14ac:dyDescent="0.25">
      <c r="A39" t="s">
        <v>129</v>
      </c>
      <c r="B39" t="s">
        <v>130</v>
      </c>
      <c r="C39" s="18">
        <v>45016</v>
      </c>
      <c r="D39" s="8">
        <v>57000</v>
      </c>
      <c r="E39" t="s">
        <v>57</v>
      </c>
      <c r="F39" t="s">
        <v>51</v>
      </c>
      <c r="G39" s="8">
        <v>57000</v>
      </c>
      <c r="H39" s="8">
        <v>29200</v>
      </c>
      <c r="I39" s="13">
        <f t="shared" si="4"/>
        <v>51.228070175438603</v>
      </c>
      <c r="J39" s="8">
        <v>95923</v>
      </c>
      <c r="K39" s="8">
        <v>6475</v>
      </c>
      <c r="L39" s="8">
        <f t="shared" si="5"/>
        <v>50525</v>
      </c>
      <c r="M39" s="8">
        <v>132515.5625</v>
      </c>
      <c r="N39" s="23">
        <f t="shared" si="6"/>
        <v>0.38127597277489578</v>
      </c>
      <c r="O39" s="28">
        <v>1629</v>
      </c>
      <c r="P39" s="33">
        <f t="shared" si="7"/>
        <v>31.01596071209331</v>
      </c>
      <c r="Q39" s="38" t="s">
        <v>43</v>
      </c>
      <c r="R39" s="43">
        <f>ABS(N122-N39)*100</f>
        <v>41.511069793598651</v>
      </c>
      <c r="S39" t="s">
        <v>66</v>
      </c>
      <c r="U39" s="8">
        <v>6000</v>
      </c>
      <c r="V39" t="s">
        <v>45</v>
      </c>
      <c r="W39" s="18" t="s">
        <v>46</v>
      </c>
      <c r="Y39" t="s">
        <v>48</v>
      </c>
      <c r="Z39">
        <v>401</v>
      </c>
      <c r="AA39">
        <v>51</v>
      </c>
    </row>
    <row r="40" spans="1:27" x14ac:dyDescent="0.25">
      <c r="A40" t="s">
        <v>131</v>
      </c>
      <c r="B40" t="s">
        <v>132</v>
      </c>
      <c r="C40" s="18">
        <v>45183</v>
      </c>
      <c r="D40" s="8">
        <v>116000</v>
      </c>
      <c r="E40" t="s">
        <v>41</v>
      </c>
      <c r="F40" t="s">
        <v>51</v>
      </c>
      <c r="G40" s="8">
        <v>116000</v>
      </c>
      <c r="H40" s="8">
        <v>26800</v>
      </c>
      <c r="I40" s="13">
        <f t="shared" si="4"/>
        <v>23.103448275862068</v>
      </c>
      <c r="J40" s="8">
        <v>67601</v>
      </c>
      <c r="K40" s="8">
        <v>6000</v>
      </c>
      <c r="L40" s="8">
        <f t="shared" si="5"/>
        <v>110000</v>
      </c>
      <c r="M40" s="8">
        <v>91260.7421875</v>
      </c>
      <c r="N40" s="23">
        <f t="shared" si="6"/>
        <v>1.2053375565804538</v>
      </c>
      <c r="O40" s="28">
        <v>1144</v>
      </c>
      <c r="P40" s="33">
        <f t="shared" si="7"/>
        <v>96.15384615384616</v>
      </c>
      <c r="Q40" s="38" t="s">
        <v>43</v>
      </c>
      <c r="R40" s="43">
        <f>ABS(N122-N40)*100</f>
        <v>40.895088586957151</v>
      </c>
      <c r="S40" t="s">
        <v>44</v>
      </c>
      <c r="U40" s="8">
        <v>6000</v>
      </c>
      <c r="V40" t="s">
        <v>45</v>
      </c>
      <c r="W40" s="18" t="s">
        <v>46</v>
      </c>
      <c r="Y40" t="s">
        <v>48</v>
      </c>
      <c r="Z40">
        <v>401</v>
      </c>
      <c r="AA40">
        <v>46</v>
      </c>
    </row>
    <row r="41" spans="1:27" x14ac:dyDescent="0.25">
      <c r="A41" t="s">
        <v>133</v>
      </c>
      <c r="B41" t="s">
        <v>134</v>
      </c>
      <c r="C41" s="18">
        <v>45211</v>
      </c>
      <c r="D41" s="8">
        <v>85000</v>
      </c>
      <c r="E41" t="s">
        <v>41</v>
      </c>
      <c r="F41" t="s">
        <v>51</v>
      </c>
      <c r="G41" s="8">
        <v>85000</v>
      </c>
      <c r="H41" s="8">
        <v>28400</v>
      </c>
      <c r="I41" s="13">
        <f t="shared" si="4"/>
        <v>33.411764705882355</v>
      </c>
      <c r="J41" s="8">
        <v>73337</v>
      </c>
      <c r="K41" s="8">
        <v>6304</v>
      </c>
      <c r="L41" s="8">
        <f t="shared" si="5"/>
        <v>78696</v>
      </c>
      <c r="M41" s="8">
        <v>99308.1484375</v>
      </c>
      <c r="N41" s="23">
        <f t="shared" si="6"/>
        <v>0.79244252599803189</v>
      </c>
      <c r="O41" s="28">
        <v>1224</v>
      </c>
      <c r="P41" s="33">
        <f t="shared" si="7"/>
        <v>64.294117647058826</v>
      </c>
      <c r="Q41" s="38" t="s">
        <v>43</v>
      </c>
      <c r="R41" s="43">
        <f>ABS(N122-N41)*100</f>
        <v>0.39441447128504281</v>
      </c>
      <c r="S41" t="s">
        <v>58</v>
      </c>
      <c r="U41" s="8">
        <v>6000</v>
      </c>
      <c r="V41" t="s">
        <v>45</v>
      </c>
      <c r="W41" s="18" t="s">
        <v>46</v>
      </c>
      <c r="Y41" t="s">
        <v>48</v>
      </c>
      <c r="Z41">
        <v>401</v>
      </c>
      <c r="AA41">
        <v>51</v>
      </c>
    </row>
    <row r="42" spans="1:27" x14ac:dyDescent="0.25">
      <c r="A42" t="s">
        <v>135</v>
      </c>
      <c r="B42" t="s">
        <v>136</v>
      </c>
      <c r="C42" s="18">
        <v>44957</v>
      </c>
      <c r="D42" s="8">
        <v>70000</v>
      </c>
      <c r="E42" t="s">
        <v>57</v>
      </c>
      <c r="F42" t="s">
        <v>42</v>
      </c>
      <c r="G42" s="8">
        <v>70000</v>
      </c>
      <c r="H42" s="8">
        <v>25700</v>
      </c>
      <c r="I42" s="13">
        <f t="shared" si="4"/>
        <v>36.714285714285715</v>
      </c>
      <c r="J42" s="8">
        <v>68551</v>
      </c>
      <c r="K42" s="8">
        <v>7800</v>
      </c>
      <c r="L42" s="8">
        <f t="shared" si="5"/>
        <v>62200</v>
      </c>
      <c r="M42" s="8">
        <v>109461.2578125</v>
      </c>
      <c r="N42" s="23">
        <f t="shared" si="6"/>
        <v>0.56823757777883888</v>
      </c>
      <c r="O42" s="28">
        <v>1799</v>
      </c>
      <c r="P42" s="33">
        <f t="shared" si="7"/>
        <v>34.574763757643133</v>
      </c>
      <c r="Q42" s="38" t="s">
        <v>43</v>
      </c>
      <c r="R42" s="43">
        <f>ABS(N122-N42)*100</f>
        <v>22.814909293204344</v>
      </c>
      <c r="S42" t="s">
        <v>77</v>
      </c>
      <c r="U42" s="8">
        <v>7800</v>
      </c>
      <c r="V42" t="s">
        <v>45</v>
      </c>
      <c r="W42" s="18" t="s">
        <v>46</v>
      </c>
      <c r="X42" t="s">
        <v>137</v>
      </c>
      <c r="Y42" t="s">
        <v>48</v>
      </c>
      <c r="Z42">
        <v>401</v>
      </c>
      <c r="AA42">
        <v>47</v>
      </c>
    </row>
    <row r="43" spans="1:27" x14ac:dyDescent="0.25">
      <c r="A43" t="s">
        <v>138</v>
      </c>
      <c r="B43" t="s">
        <v>139</v>
      </c>
      <c r="C43" s="18">
        <v>44813</v>
      </c>
      <c r="D43" s="8">
        <v>80000</v>
      </c>
      <c r="E43" t="s">
        <v>57</v>
      </c>
      <c r="F43" t="s">
        <v>51</v>
      </c>
      <c r="G43" s="8">
        <v>80000</v>
      </c>
      <c r="H43" s="8">
        <v>19200</v>
      </c>
      <c r="I43" s="13">
        <f t="shared" si="4"/>
        <v>24</v>
      </c>
      <c r="J43" s="8">
        <v>63029</v>
      </c>
      <c r="K43" s="8">
        <v>7599</v>
      </c>
      <c r="L43" s="8">
        <f t="shared" si="5"/>
        <v>72401</v>
      </c>
      <c r="M43" s="8">
        <v>82118.515625</v>
      </c>
      <c r="N43" s="23">
        <f t="shared" si="6"/>
        <v>0.88166474331592015</v>
      </c>
      <c r="O43" s="28">
        <v>999</v>
      </c>
      <c r="P43" s="33">
        <f t="shared" si="7"/>
        <v>72.473473473473476</v>
      </c>
      <c r="Q43" s="38" t="s">
        <v>43</v>
      </c>
      <c r="R43" s="43">
        <f>ABS(N122-N43)*100</f>
        <v>8.5278072605037831</v>
      </c>
      <c r="S43" t="s">
        <v>52</v>
      </c>
      <c r="U43" s="8">
        <v>6928</v>
      </c>
      <c r="V43" t="s">
        <v>45</v>
      </c>
      <c r="W43" s="18" t="s">
        <v>46</v>
      </c>
      <c r="Y43" t="s">
        <v>48</v>
      </c>
      <c r="Z43">
        <v>401</v>
      </c>
      <c r="AA43">
        <v>51</v>
      </c>
    </row>
    <row r="44" spans="1:27" x14ac:dyDescent="0.25">
      <c r="A44" t="s">
        <v>140</v>
      </c>
      <c r="B44" t="s">
        <v>141</v>
      </c>
      <c r="C44" s="18">
        <v>45177</v>
      </c>
      <c r="D44" s="8">
        <v>80000</v>
      </c>
      <c r="E44" t="s">
        <v>57</v>
      </c>
      <c r="F44" t="s">
        <v>51</v>
      </c>
      <c r="G44" s="8">
        <v>80000</v>
      </c>
      <c r="H44" s="8">
        <v>36400</v>
      </c>
      <c r="I44" s="13">
        <f t="shared" si="4"/>
        <v>45.5</v>
      </c>
      <c r="J44" s="8">
        <v>91811</v>
      </c>
      <c r="K44" s="8">
        <v>5477</v>
      </c>
      <c r="L44" s="8">
        <f t="shared" si="5"/>
        <v>74523</v>
      </c>
      <c r="M44" s="8">
        <v>127902.22265625</v>
      </c>
      <c r="N44" s="23">
        <f t="shared" si="6"/>
        <v>0.58265601998401551</v>
      </c>
      <c r="O44" s="28">
        <v>1760</v>
      </c>
      <c r="P44" s="33">
        <f t="shared" si="7"/>
        <v>42.342613636363637</v>
      </c>
      <c r="Q44" s="38" t="s">
        <v>43</v>
      </c>
      <c r="R44" s="43">
        <f>ABS(N122-N44)*100</f>
        <v>21.373065072686682</v>
      </c>
      <c r="S44" t="s">
        <v>52</v>
      </c>
      <c r="U44" s="8">
        <v>5477</v>
      </c>
      <c r="V44" t="s">
        <v>45</v>
      </c>
      <c r="W44" s="18" t="s">
        <v>46</v>
      </c>
      <c r="Y44" t="s">
        <v>48</v>
      </c>
      <c r="Z44">
        <v>401</v>
      </c>
      <c r="AA44">
        <v>46</v>
      </c>
    </row>
    <row r="45" spans="1:27" x14ac:dyDescent="0.25">
      <c r="A45" t="s">
        <v>142</v>
      </c>
      <c r="B45" t="s">
        <v>143</v>
      </c>
      <c r="C45" s="18">
        <v>44662</v>
      </c>
      <c r="D45" s="8">
        <v>92000</v>
      </c>
      <c r="E45" t="s">
        <v>41</v>
      </c>
      <c r="F45" t="s">
        <v>51</v>
      </c>
      <c r="G45" s="8">
        <v>92000</v>
      </c>
      <c r="H45" s="8">
        <v>21600</v>
      </c>
      <c r="I45" s="13">
        <f t="shared" si="4"/>
        <v>23.478260869565219</v>
      </c>
      <c r="J45" s="8">
        <v>70993</v>
      </c>
      <c r="K45" s="8">
        <v>7348</v>
      </c>
      <c r="L45" s="8">
        <f t="shared" si="5"/>
        <v>84652</v>
      </c>
      <c r="M45" s="8">
        <v>94288.890625</v>
      </c>
      <c r="N45" s="23">
        <f t="shared" si="6"/>
        <v>0.89779399713878005</v>
      </c>
      <c r="O45" s="28">
        <v>1428</v>
      </c>
      <c r="P45" s="33">
        <f t="shared" si="7"/>
        <v>59.280112044817926</v>
      </c>
      <c r="Q45" s="38" t="s">
        <v>43</v>
      </c>
      <c r="R45" s="43">
        <f>ABS(N122-N45)*100</f>
        <v>10.140732642789773</v>
      </c>
      <c r="S45" t="s">
        <v>44</v>
      </c>
      <c r="U45" s="8">
        <v>7348</v>
      </c>
      <c r="V45" t="s">
        <v>45</v>
      </c>
      <c r="W45" s="18" t="s">
        <v>46</v>
      </c>
      <c r="Y45" t="s">
        <v>48</v>
      </c>
      <c r="Z45">
        <v>401</v>
      </c>
      <c r="AA45">
        <v>46</v>
      </c>
    </row>
    <row r="46" spans="1:27" x14ac:dyDescent="0.25">
      <c r="A46" t="s">
        <v>144</v>
      </c>
      <c r="B46" t="s">
        <v>145</v>
      </c>
      <c r="C46" s="18">
        <v>45051</v>
      </c>
      <c r="D46" s="8">
        <v>92000</v>
      </c>
      <c r="E46" t="s">
        <v>41</v>
      </c>
      <c r="F46" t="s">
        <v>51</v>
      </c>
      <c r="G46" s="8">
        <v>92000</v>
      </c>
      <c r="H46" s="8">
        <v>32800</v>
      </c>
      <c r="I46" s="13">
        <f t="shared" si="4"/>
        <v>35.652173913043477</v>
      </c>
      <c r="J46" s="8">
        <v>83023</v>
      </c>
      <c r="K46" s="8">
        <v>7099</v>
      </c>
      <c r="L46" s="8">
        <f t="shared" si="5"/>
        <v>84901</v>
      </c>
      <c r="M46" s="8">
        <v>112480</v>
      </c>
      <c r="N46" s="23">
        <f t="shared" si="6"/>
        <v>0.75480974395448075</v>
      </c>
      <c r="O46" s="28">
        <v>1304</v>
      </c>
      <c r="P46" s="33">
        <f t="shared" si="7"/>
        <v>65.108128834355824</v>
      </c>
      <c r="Q46" s="38" t="s">
        <v>43</v>
      </c>
      <c r="R46" s="43">
        <f>ABS(N122-N46)*100</f>
        <v>4.1576926756401562</v>
      </c>
      <c r="S46" t="s">
        <v>44</v>
      </c>
      <c r="U46" s="8">
        <v>7099</v>
      </c>
      <c r="V46" t="s">
        <v>45</v>
      </c>
      <c r="W46" s="18" t="s">
        <v>46</v>
      </c>
      <c r="Y46" t="s">
        <v>48</v>
      </c>
      <c r="Z46">
        <v>401</v>
      </c>
      <c r="AA46">
        <v>51</v>
      </c>
    </row>
    <row r="47" spans="1:27" x14ac:dyDescent="0.25">
      <c r="A47" t="s">
        <v>146</v>
      </c>
      <c r="B47" t="s">
        <v>147</v>
      </c>
      <c r="C47" s="18">
        <v>44665</v>
      </c>
      <c r="D47" s="8">
        <v>98000</v>
      </c>
      <c r="E47" t="s">
        <v>41</v>
      </c>
      <c r="F47" t="s">
        <v>51</v>
      </c>
      <c r="G47" s="8">
        <v>98000</v>
      </c>
      <c r="H47" s="8">
        <v>11200</v>
      </c>
      <c r="I47" s="13">
        <f t="shared" si="4"/>
        <v>11.428571428571429</v>
      </c>
      <c r="J47" s="8">
        <v>67414</v>
      </c>
      <c r="K47" s="8">
        <v>7099</v>
      </c>
      <c r="L47" s="8">
        <f t="shared" si="5"/>
        <v>90901</v>
      </c>
      <c r="M47" s="8">
        <v>89355.5546875</v>
      </c>
      <c r="N47" s="23">
        <f t="shared" si="6"/>
        <v>1.0172954587759522</v>
      </c>
      <c r="O47" s="28">
        <v>1034</v>
      </c>
      <c r="P47" s="33">
        <f t="shared" si="7"/>
        <v>87.911992263056092</v>
      </c>
      <c r="Q47" s="38" t="s">
        <v>43</v>
      </c>
      <c r="R47" s="43">
        <f>ABS(N122-N47)*100</f>
        <v>22.090878806506986</v>
      </c>
      <c r="S47" t="s">
        <v>44</v>
      </c>
      <c r="U47" s="8">
        <v>7099</v>
      </c>
      <c r="V47" t="s">
        <v>45</v>
      </c>
      <c r="W47" s="18" t="s">
        <v>46</v>
      </c>
      <c r="Y47" t="s">
        <v>48</v>
      </c>
      <c r="Z47">
        <v>401</v>
      </c>
      <c r="AA47">
        <v>51</v>
      </c>
    </row>
    <row r="48" spans="1:27" x14ac:dyDescent="0.25">
      <c r="A48" t="s">
        <v>148</v>
      </c>
      <c r="B48" t="s">
        <v>149</v>
      </c>
      <c r="C48" s="18">
        <v>45373</v>
      </c>
      <c r="D48" s="8">
        <v>95000</v>
      </c>
      <c r="E48" t="s">
        <v>57</v>
      </c>
      <c r="F48" t="s">
        <v>51</v>
      </c>
      <c r="G48" s="8">
        <v>95000</v>
      </c>
      <c r="H48" s="8">
        <v>31600</v>
      </c>
      <c r="I48" s="13">
        <f t="shared" si="4"/>
        <v>33.263157894736842</v>
      </c>
      <c r="J48" s="8">
        <v>79483</v>
      </c>
      <c r="K48" s="8">
        <v>6362</v>
      </c>
      <c r="L48" s="8">
        <f t="shared" si="5"/>
        <v>88638</v>
      </c>
      <c r="M48" s="8">
        <v>108327.40625</v>
      </c>
      <c r="N48" s="23">
        <f t="shared" si="6"/>
        <v>0.81824169033863492</v>
      </c>
      <c r="O48" s="28">
        <v>1480</v>
      </c>
      <c r="P48" s="33">
        <f t="shared" si="7"/>
        <v>59.890540540540542</v>
      </c>
      <c r="Q48" s="38" t="s">
        <v>43</v>
      </c>
      <c r="R48" s="43">
        <f>ABS(N122-N48)*100</f>
        <v>2.1855019627752603</v>
      </c>
      <c r="S48" t="s">
        <v>44</v>
      </c>
      <c r="U48" s="8">
        <v>6362</v>
      </c>
      <c r="V48" t="s">
        <v>45</v>
      </c>
      <c r="W48" s="18" t="s">
        <v>46</v>
      </c>
      <c r="Y48" t="s">
        <v>48</v>
      </c>
      <c r="Z48">
        <v>401</v>
      </c>
      <c r="AA48">
        <v>46</v>
      </c>
    </row>
    <row r="49" spans="1:27" x14ac:dyDescent="0.25">
      <c r="A49" t="s">
        <v>150</v>
      </c>
      <c r="B49" t="s">
        <v>151</v>
      </c>
      <c r="C49" s="18">
        <v>45030</v>
      </c>
      <c r="D49" s="8">
        <v>127500</v>
      </c>
      <c r="E49" t="s">
        <v>41</v>
      </c>
      <c r="F49" t="s">
        <v>51</v>
      </c>
      <c r="G49" s="8">
        <v>127500</v>
      </c>
      <c r="H49" s="8">
        <v>26500</v>
      </c>
      <c r="I49" s="13">
        <f t="shared" si="4"/>
        <v>20.784313725490197</v>
      </c>
      <c r="J49" s="8">
        <v>70317</v>
      </c>
      <c r="K49" s="8">
        <v>6293</v>
      </c>
      <c r="L49" s="8">
        <f t="shared" si="5"/>
        <v>121207</v>
      </c>
      <c r="M49" s="8">
        <v>94850.3671875</v>
      </c>
      <c r="N49" s="23">
        <f t="shared" si="6"/>
        <v>1.2778759175533634</v>
      </c>
      <c r="O49" s="28">
        <v>1119</v>
      </c>
      <c r="P49" s="33">
        <f t="shared" si="7"/>
        <v>108.31724754244861</v>
      </c>
      <c r="Q49" s="38" t="s">
        <v>43</v>
      </c>
      <c r="R49" s="43">
        <f>ABS(N122-N49)*100</f>
        <v>48.148924684248108</v>
      </c>
      <c r="S49" t="s">
        <v>58</v>
      </c>
      <c r="U49" s="8">
        <v>6293</v>
      </c>
      <c r="V49" t="s">
        <v>45</v>
      </c>
      <c r="W49" s="18" t="s">
        <v>46</v>
      </c>
      <c r="Y49" t="s">
        <v>48</v>
      </c>
      <c r="Z49">
        <v>401</v>
      </c>
      <c r="AA49">
        <v>45</v>
      </c>
    </row>
    <row r="50" spans="1:27" x14ac:dyDescent="0.25">
      <c r="A50" t="s">
        <v>152</v>
      </c>
      <c r="B50" t="s">
        <v>153</v>
      </c>
      <c r="C50" s="18">
        <v>45190</v>
      </c>
      <c r="D50" s="8">
        <v>115000</v>
      </c>
      <c r="E50" t="s">
        <v>57</v>
      </c>
      <c r="F50" t="s">
        <v>51</v>
      </c>
      <c r="G50" s="8">
        <v>115000</v>
      </c>
      <c r="H50" s="8">
        <v>28100</v>
      </c>
      <c r="I50" s="13">
        <f t="shared" si="4"/>
        <v>24.434782608695652</v>
      </c>
      <c r="J50" s="8">
        <v>71291</v>
      </c>
      <c r="K50" s="8">
        <v>7707</v>
      </c>
      <c r="L50" s="8">
        <f t="shared" si="5"/>
        <v>107293</v>
      </c>
      <c r="M50" s="8">
        <v>94198.515625</v>
      </c>
      <c r="N50" s="23">
        <f t="shared" si="6"/>
        <v>1.1390094555961852</v>
      </c>
      <c r="O50" s="28">
        <v>1265</v>
      </c>
      <c r="P50" s="33">
        <f t="shared" si="7"/>
        <v>84.816600790513831</v>
      </c>
      <c r="Q50" s="38" t="s">
        <v>43</v>
      </c>
      <c r="R50" s="43">
        <f>ABS(N122-N50)*100</f>
        <v>34.262278488530285</v>
      </c>
      <c r="S50" t="s">
        <v>58</v>
      </c>
      <c r="U50" s="8">
        <v>7707</v>
      </c>
      <c r="V50" t="s">
        <v>45</v>
      </c>
      <c r="W50" s="18" t="s">
        <v>46</v>
      </c>
      <c r="Y50" t="s">
        <v>48</v>
      </c>
      <c r="Z50">
        <v>401</v>
      </c>
      <c r="AA50">
        <v>51</v>
      </c>
    </row>
    <row r="51" spans="1:27" x14ac:dyDescent="0.25">
      <c r="A51" t="s">
        <v>154</v>
      </c>
      <c r="B51" t="s">
        <v>155</v>
      </c>
      <c r="C51" s="18">
        <v>44887</v>
      </c>
      <c r="D51" s="8">
        <v>71000</v>
      </c>
      <c r="E51" t="s">
        <v>41</v>
      </c>
      <c r="F51" t="s">
        <v>51</v>
      </c>
      <c r="G51" s="8">
        <v>71000</v>
      </c>
      <c r="H51" s="8">
        <v>21000</v>
      </c>
      <c r="I51" s="13">
        <f t="shared" si="4"/>
        <v>29.577464788732392</v>
      </c>
      <c r="J51" s="8">
        <v>69582</v>
      </c>
      <c r="K51" s="8">
        <v>6293</v>
      </c>
      <c r="L51" s="8">
        <f t="shared" si="5"/>
        <v>64707</v>
      </c>
      <c r="M51" s="8">
        <v>93761.484375</v>
      </c>
      <c r="N51" s="23">
        <f t="shared" si="6"/>
        <v>0.69012345987616519</v>
      </c>
      <c r="O51" s="28">
        <v>1144</v>
      </c>
      <c r="P51" s="33">
        <f t="shared" si="7"/>
        <v>56.56206293706294</v>
      </c>
      <c r="Q51" s="38" t="s">
        <v>43</v>
      </c>
      <c r="R51" s="43">
        <f>ABS(N122-N51)*100</f>
        <v>10.626321083471712</v>
      </c>
      <c r="S51" t="s">
        <v>44</v>
      </c>
      <c r="U51" s="8">
        <v>6293</v>
      </c>
      <c r="V51" t="s">
        <v>45</v>
      </c>
      <c r="W51" s="18" t="s">
        <v>46</v>
      </c>
      <c r="Y51" t="s">
        <v>48</v>
      </c>
      <c r="Z51">
        <v>401</v>
      </c>
      <c r="AA51">
        <v>51</v>
      </c>
    </row>
    <row r="52" spans="1:27" x14ac:dyDescent="0.25">
      <c r="A52" t="s">
        <v>156</v>
      </c>
      <c r="B52" t="s">
        <v>157</v>
      </c>
      <c r="C52" s="18">
        <v>44973</v>
      </c>
      <c r="D52" s="8">
        <v>35000</v>
      </c>
      <c r="E52" t="s">
        <v>41</v>
      </c>
      <c r="F52" t="s">
        <v>51</v>
      </c>
      <c r="G52" s="8">
        <v>35000</v>
      </c>
      <c r="H52" s="8">
        <v>18200</v>
      </c>
      <c r="I52" s="13">
        <f t="shared" si="4"/>
        <v>52</v>
      </c>
      <c r="J52" s="8">
        <v>59626</v>
      </c>
      <c r="K52" s="8">
        <v>6293</v>
      </c>
      <c r="L52" s="8">
        <f t="shared" si="5"/>
        <v>28707</v>
      </c>
      <c r="M52" s="8">
        <v>79011.8515625</v>
      </c>
      <c r="N52" s="23">
        <f t="shared" si="6"/>
        <v>0.36332524086329215</v>
      </c>
      <c r="O52" s="28">
        <v>864</v>
      </c>
      <c r="P52" s="33">
        <f t="shared" si="7"/>
        <v>33.225694444444443</v>
      </c>
      <c r="Q52" s="38" t="s">
        <v>43</v>
      </c>
      <c r="R52" s="43">
        <f>ABS(N122-N52)*100</f>
        <v>43.306142984759013</v>
      </c>
      <c r="S52" t="s">
        <v>52</v>
      </c>
      <c r="U52" s="8">
        <v>6293</v>
      </c>
      <c r="V52" t="s">
        <v>45</v>
      </c>
      <c r="W52" s="18" t="s">
        <v>46</v>
      </c>
      <c r="Y52" t="s">
        <v>48</v>
      </c>
      <c r="Z52">
        <v>401</v>
      </c>
      <c r="AA52">
        <v>46</v>
      </c>
    </row>
    <row r="53" spans="1:27" x14ac:dyDescent="0.25">
      <c r="A53" t="s">
        <v>158</v>
      </c>
      <c r="B53" t="s">
        <v>159</v>
      </c>
      <c r="C53" s="18">
        <v>45044</v>
      </c>
      <c r="D53" s="8">
        <v>11500</v>
      </c>
      <c r="E53" t="s">
        <v>41</v>
      </c>
      <c r="F53" t="s">
        <v>51</v>
      </c>
      <c r="G53" s="8">
        <v>11500</v>
      </c>
      <c r="H53" s="8">
        <v>23900</v>
      </c>
      <c r="I53" s="13">
        <f t="shared" si="4"/>
        <v>207.82608695652175</v>
      </c>
      <c r="J53" s="8">
        <v>62733</v>
      </c>
      <c r="K53" s="8">
        <v>6293</v>
      </c>
      <c r="L53" s="8">
        <f t="shared" si="5"/>
        <v>5207</v>
      </c>
      <c r="M53" s="8">
        <v>83614.8125</v>
      </c>
      <c r="N53" s="23">
        <f t="shared" si="6"/>
        <v>6.2273655161278987E-2</v>
      </c>
      <c r="O53" s="28">
        <v>1184</v>
      </c>
      <c r="P53" s="33">
        <f t="shared" si="7"/>
        <v>4.3978040540540544</v>
      </c>
      <c r="Q53" s="38" t="s">
        <v>43</v>
      </c>
      <c r="R53" s="43">
        <f>ABS(N122-N53)*100</f>
        <v>73.411301554960332</v>
      </c>
      <c r="S53" t="s">
        <v>44</v>
      </c>
      <c r="U53" s="8">
        <v>6293</v>
      </c>
      <c r="V53" t="s">
        <v>45</v>
      </c>
      <c r="W53" s="18" t="s">
        <v>46</v>
      </c>
      <c r="Y53" t="s">
        <v>48</v>
      </c>
      <c r="Z53">
        <v>401</v>
      </c>
      <c r="AA53">
        <v>45</v>
      </c>
    </row>
    <row r="54" spans="1:27" x14ac:dyDescent="0.25">
      <c r="A54" t="s">
        <v>160</v>
      </c>
      <c r="B54" t="s">
        <v>161</v>
      </c>
      <c r="C54" s="18">
        <v>44987</v>
      </c>
      <c r="D54" s="8">
        <v>65000</v>
      </c>
      <c r="E54" t="s">
        <v>41</v>
      </c>
      <c r="F54" t="s">
        <v>51</v>
      </c>
      <c r="G54" s="8">
        <v>65000</v>
      </c>
      <c r="H54" s="8">
        <v>18400</v>
      </c>
      <c r="I54" s="13">
        <f t="shared" si="4"/>
        <v>28.307692307692307</v>
      </c>
      <c r="J54" s="8">
        <v>60362</v>
      </c>
      <c r="K54" s="8">
        <v>6293</v>
      </c>
      <c r="L54" s="8">
        <f t="shared" si="5"/>
        <v>58707</v>
      </c>
      <c r="M54" s="8">
        <v>80102.21875</v>
      </c>
      <c r="N54" s="23">
        <f t="shared" si="6"/>
        <v>0.73290104713859749</v>
      </c>
      <c r="O54" s="28">
        <v>1008</v>
      </c>
      <c r="P54" s="33">
        <f t="shared" si="7"/>
        <v>58.241071428571431</v>
      </c>
      <c r="Q54" s="38" t="s">
        <v>43</v>
      </c>
      <c r="R54" s="43">
        <f>ABS(N122-N54)*100</f>
        <v>6.3485623572284826</v>
      </c>
      <c r="S54" t="s">
        <v>52</v>
      </c>
      <c r="U54" s="8">
        <v>6293</v>
      </c>
      <c r="V54" t="s">
        <v>45</v>
      </c>
      <c r="W54" s="18" t="s">
        <v>46</v>
      </c>
      <c r="Y54" t="s">
        <v>48</v>
      </c>
      <c r="Z54">
        <v>401</v>
      </c>
      <c r="AA54">
        <v>46</v>
      </c>
    </row>
    <row r="55" spans="1:27" x14ac:dyDescent="0.25">
      <c r="A55" t="s">
        <v>162</v>
      </c>
      <c r="B55" t="s">
        <v>163</v>
      </c>
      <c r="C55" s="18">
        <v>44762</v>
      </c>
      <c r="D55" s="8">
        <v>53000</v>
      </c>
      <c r="E55" t="s">
        <v>41</v>
      </c>
      <c r="F55" t="s">
        <v>51</v>
      </c>
      <c r="G55" s="8">
        <v>53000</v>
      </c>
      <c r="H55" s="8">
        <v>16500</v>
      </c>
      <c r="I55" s="13">
        <f t="shared" si="4"/>
        <v>31.132075471698112</v>
      </c>
      <c r="J55" s="8">
        <v>54425</v>
      </c>
      <c r="K55" s="8">
        <v>6293</v>
      </c>
      <c r="L55" s="8">
        <f t="shared" si="5"/>
        <v>46707</v>
      </c>
      <c r="M55" s="8">
        <v>71306.6640625</v>
      </c>
      <c r="N55" s="23">
        <f t="shared" si="6"/>
        <v>0.65501591771368672</v>
      </c>
      <c r="O55" s="28">
        <v>1026</v>
      </c>
      <c r="P55" s="33">
        <f t="shared" si="7"/>
        <v>45.523391812865498</v>
      </c>
      <c r="Q55" s="38" t="s">
        <v>43</v>
      </c>
      <c r="R55" s="43">
        <f>ABS(N122-N55)*100</f>
        <v>14.137075299719559</v>
      </c>
      <c r="S55" t="s">
        <v>58</v>
      </c>
      <c r="U55" s="8">
        <v>6293</v>
      </c>
      <c r="V55" t="s">
        <v>45</v>
      </c>
      <c r="W55" s="18" t="s">
        <v>46</v>
      </c>
      <c r="Y55" t="s">
        <v>48</v>
      </c>
      <c r="Z55">
        <v>401</v>
      </c>
      <c r="AA55">
        <v>46</v>
      </c>
    </row>
    <row r="56" spans="1:27" x14ac:dyDescent="0.25">
      <c r="A56" t="s">
        <v>162</v>
      </c>
      <c r="B56" t="s">
        <v>163</v>
      </c>
      <c r="C56" s="18">
        <v>45169</v>
      </c>
      <c r="D56" s="8">
        <v>69500</v>
      </c>
      <c r="E56" t="s">
        <v>57</v>
      </c>
      <c r="F56" t="s">
        <v>51</v>
      </c>
      <c r="G56" s="8">
        <v>69500</v>
      </c>
      <c r="H56" s="8">
        <v>21500</v>
      </c>
      <c r="I56" s="13">
        <f t="shared" si="4"/>
        <v>30.935251798561154</v>
      </c>
      <c r="J56" s="8">
        <v>54425</v>
      </c>
      <c r="K56" s="8">
        <v>6293</v>
      </c>
      <c r="L56" s="8">
        <f t="shared" si="5"/>
        <v>63207</v>
      </c>
      <c r="M56" s="8">
        <v>71306.6640625</v>
      </c>
      <c r="N56" s="23">
        <f t="shared" si="6"/>
        <v>0.88641084015091942</v>
      </c>
      <c r="O56" s="28">
        <v>1026</v>
      </c>
      <c r="P56" s="33">
        <f t="shared" si="7"/>
        <v>61.60526315789474</v>
      </c>
      <c r="Q56" s="38" t="s">
        <v>43</v>
      </c>
      <c r="R56" s="43">
        <f>ABS(N122-N56)*100</f>
        <v>9.002416944003711</v>
      </c>
      <c r="S56" t="s">
        <v>58</v>
      </c>
      <c r="U56" s="8">
        <v>6293</v>
      </c>
      <c r="V56" t="s">
        <v>45</v>
      </c>
      <c r="W56" s="18" t="s">
        <v>46</v>
      </c>
      <c r="Y56" t="s">
        <v>48</v>
      </c>
      <c r="Z56">
        <v>401</v>
      </c>
      <c r="AA56">
        <v>46</v>
      </c>
    </row>
    <row r="57" spans="1:27" x14ac:dyDescent="0.25">
      <c r="A57" t="s">
        <v>164</v>
      </c>
      <c r="B57" t="s">
        <v>165</v>
      </c>
      <c r="C57" s="18">
        <v>45351</v>
      </c>
      <c r="D57" s="8">
        <v>125000</v>
      </c>
      <c r="E57" t="s">
        <v>41</v>
      </c>
      <c r="F57" t="s">
        <v>51</v>
      </c>
      <c r="G57" s="8">
        <v>125000</v>
      </c>
      <c r="H57" s="8">
        <v>32700</v>
      </c>
      <c r="I57" s="13">
        <f t="shared" si="4"/>
        <v>26.16</v>
      </c>
      <c r="J57" s="8">
        <v>86039</v>
      </c>
      <c r="K57" s="8">
        <v>8899</v>
      </c>
      <c r="L57" s="8">
        <f t="shared" si="5"/>
        <v>116101</v>
      </c>
      <c r="M57" s="8">
        <v>114281.484375</v>
      </c>
      <c r="N57" s="23">
        <f t="shared" si="6"/>
        <v>1.0159213509953151</v>
      </c>
      <c r="O57" s="28">
        <v>1464</v>
      </c>
      <c r="P57" s="33">
        <f t="shared" si="7"/>
        <v>79.303961748633881</v>
      </c>
      <c r="Q57" s="38" t="s">
        <v>43</v>
      </c>
      <c r="R57" s="43">
        <f>ABS(N122-N57)*100</f>
        <v>21.953468028443279</v>
      </c>
      <c r="S57" t="s">
        <v>52</v>
      </c>
      <c r="U57" s="8">
        <v>8899</v>
      </c>
      <c r="V57" t="s">
        <v>45</v>
      </c>
      <c r="W57" s="18" t="s">
        <v>46</v>
      </c>
      <c r="Y57" t="s">
        <v>48</v>
      </c>
      <c r="Z57">
        <v>401</v>
      </c>
      <c r="AA57">
        <v>45</v>
      </c>
    </row>
    <row r="58" spans="1:27" x14ac:dyDescent="0.25">
      <c r="A58" t="s">
        <v>166</v>
      </c>
      <c r="B58" t="s">
        <v>167</v>
      </c>
      <c r="C58" s="18">
        <v>45030</v>
      </c>
      <c r="D58" s="8">
        <v>116000</v>
      </c>
      <c r="E58" t="s">
        <v>41</v>
      </c>
      <c r="F58" t="s">
        <v>51</v>
      </c>
      <c r="G58" s="8">
        <v>116000</v>
      </c>
      <c r="H58" s="8">
        <v>24900</v>
      </c>
      <c r="I58" s="13">
        <f t="shared" si="4"/>
        <v>21.465517241379313</v>
      </c>
      <c r="J58" s="8">
        <v>65398</v>
      </c>
      <c r="K58" s="8">
        <v>6293</v>
      </c>
      <c r="L58" s="8">
        <f t="shared" si="5"/>
        <v>109707</v>
      </c>
      <c r="M58" s="8">
        <v>87562.9609375</v>
      </c>
      <c r="N58" s="23">
        <f t="shared" si="6"/>
        <v>1.2528927622525898</v>
      </c>
      <c r="O58" s="28">
        <v>1269</v>
      </c>
      <c r="P58" s="33">
        <f t="shared" si="7"/>
        <v>86.451536643026003</v>
      </c>
      <c r="Q58" s="38" t="s">
        <v>43</v>
      </c>
      <c r="R58" s="43">
        <f>ABS(N122-N58)*100</f>
        <v>45.650609154170752</v>
      </c>
      <c r="S58" t="s">
        <v>66</v>
      </c>
      <c r="U58" s="8">
        <v>6293</v>
      </c>
      <c r="V58" t="s">
        <v>45</v>
      </c>
      <c r="W58" s="18" t="s">
        <v>46</v>
      </c>
      <c r="Y58" t="s">
        <v>48</v>
      </c>
      <c r="Z58">
        <v>401</v>
      </c>
      <c r="AA58">
        <v>45</v>
      </c>
    </row>
    <row r="59" spans="1:27" x14ac:dyDescent="0.25">
      <c r="A59" t="s">
        <v>168</v>
      </c>
      <c r="B59" t="s">
        <v>169</v>
      </c>
      <c r="C59" s="18">
        <v>44743</v>
      </c>
      <c r="D59" s="8">
        <v>62500</v>
      </c>
      <c r="E59" t="s">
        <v>41</v>
      </c>
      <c r="F59" t="s">
        <v>51</v>
      </c>
      <c r="G59" s="8">
        <v>62500</v>
      </c>
      <c r="H59" s="8">
        <v>20100</v>
      </c>
      <c r="I59" s="13">
        <f t="shared" si="4"/>
        <v>32.159999999999997</v>
      </c>
      <c r="J59" s="8">
        <v>66444</v>
      </c>
      <c r="K59" s="8">
        <v>6293</v>
      </c>
      <c r="L59" s="8">
        <f t="shared" si="5"/>
        <v>56207</v>
      </c>
      <c r="M59" s="8">
        <v>89112.59375</v>
      </c>
      <c r="N59" s="23">
        <f t="shared" si="6"/>
        <v>0.63074137599097768</v>
      </c>
      <c r="O59" s="28">
        <v>1144</v>
      </c>
      <c r="P59" s="33">
        <f t="shared" si="7"/>
        <v>49.131993006993007</v>
      </c>
      <c r="Q59" s="38" t="s">
        <v>43</v>
      </c>
      <c r="R59" s="43">
        <f>ABS(N122-N59)*100</f>
        <v>16.564529471990465</v>
      </c>
      <c r="S59" t="s">
        <v>44</v>
      </c>
      <c r="U59" s="8">
        <v>6293</v>
      </c>
      <c r="V59" t="s">
        <v>45</v>
      </c>
      <c r="W59" s="18" t="s">
        <v>46</v>
      </c>
      <c r="Y59" t="s">
        <v>48</v>
      </c>
      <c r="Z59">
        <v>401</v>
      </c>
      <c r="AA59">
        <v>51</v>
      </c>
    </row>
    <row r="60" spans="1:27" x14ac:dyDescent="0.25">
      <c r="A60" t="s">
        <v>170</v>
      </c>
      <c r="B60" t="s">
        <v>171</v>
      </c>
      <c r="C60" s="18">
        <v>45121</v>
      </c>
      <c r="D60" s="8">
        <v>75000</v>
      </c>
      <c r="E60" t="s">
        <v>57</v>
      </c>
      <c r="F60" t="s">
        <v>51</v>
      </c>
      <c r="G60" s="8">
        <v>75000</v>
      </c>
      <c r="H60" s="8">
        <v>26300</v>
      </c>
      <c r="I60" s="13">
        <f t="shared" si="4"/>
        <v>35.06666666666667</v>
      </c>
      <c r="J60" s="8">
        <v>68956</v>
      </c>
      <c r="K60" s="8">
        <v>6293</v>
      </c>
      <c r="L60" s="8">
        <f t="shared" si="5"/>
        <v>68707</v>
      </c>
      <c r="M60" s="8">
        <v>92834.0703125</v>
      </c>
      <c r="N60" s="23">
        <f t="shared" si="6"/>
        <v>0.74010543509206317</v>
      </c>
      <c r="O60" s="28">
        <v>1368</v>
      </c>
      <c r="P60" s="33">
        <f t="shared" si="7"/>
        <v>50.224415204678365</v>
      </c>
      <c r="Q60" s="38" t="s">
        <v>43</v>
      </c>
      <c r="R60" s="43">
        <f>ABS(N122-N60)*100</f>
        <v>5.6281235618819148</v>
      </c>
      <c r="S60" t="s">
        <v>58</v>
      </c>
      <c r="U60" s="8">
        <v>6293</v>
      </c>
      <c r="V60" t="s">
        <v>45</v>
      </c>
      <c r="W60" s="18" t="s">
        <v>46</v>
      </c>
      <c r="Y60" t="s">
        <v>48</v>
      </c>
      <c r="Z60">
        <v>401</v>
      </c>
      <c r="AA60">
        <v>45</v>
      </c>
    </row>
    <row r="61" spans="1:27" x14ac:dyDescent="0.25">
      <c r="A61" t="s">
        <v>172</v>
      </c>
      <c r="B61" t="s">
        <v>173</v>
      </c>
      <c r="C61" s="18">
        <v>45212</v>
      </c>
      <c r="D61" s="8">
        <v>99900</v>
      </c>
      <c r="E61" t="s">
        <v>57</v>
      </c>
      <c r="F61" t="s">
        <v>51</v>
      </c>
      <c r="G61" s="8">
        <v>99900</v>
      </c>
      <c r="H61" s="8">
        <v>29400</v>
      </c>
      <c r="I61" s="13">
        <f t="shared" si="4"/>
        <v>29.429429429429426</v>
      </c>
      <c r="J61" s="8">
        <v>74354</v>
      </c>
      <c r="K61" s="8">
        <v>6293</v>
      </c>
      <c r="L61" s="8">
        <f t="shared" si="5"/>
        <v>93607</v>
      </c>
      <c r="M61" s="8">
        <v>100831.109375</v>
      </c>
      <c r="N61" s="23">
        <f t="shared" si="6"/>
        <v>0.92835435988180115</v>
      </c>
      <c r="O61" s="28">
        <v>1320</v>
      </c>
      <c r="P61" s="33">
        <f t="shared" si="7"/>
        <v>70.914393939393946</v>
      </c>
      <c r="Q61" s="38" t="s">
        <v>43</v>
      </c>
      <c r="R61" s="43">
        <f>ABS(N122-N61)*100</f>
        <v>13.196768917091884</v>
      </c>
      <c r="S61" t="s">
        <v>44</v>
      </c>
      <c r="U61" s="8">
        <v>6293</v>
      </c>
      <c r="V61" t="s">
        <v>45</v>
      </c>
      <c r="W61" s="18" t="s">
        <v>46</v>
      </c>
      <c r="Y61" t="s">
        <v>48</v>
      </c>
      <c r="Z61">
        <v>401</v>
      </c>
      <c r="AA61">
        <v>51</v>
      </c>
    </row>
    <row r="62" spans="1:27" x14ac:dyDescent="0.25">
      <c r="A62" t="s">
        <v>174</v>
      </c>
      <c r="B62" t="s">
        <v>175</v>
      </c>
      <c r="C62" s="18">
        <v>44722</v>
      </c>
      <c r="D62" s="8">
        <v>100000</v>
      </c>
      <c r="E62" t="s">
        <v>57</v>
      </c>
      <c r="F62" t="s">
        <v>51</v>
      </c>
      <c r="G62" s="8">
        <v>100000</v>
      </c>
      <c r="H62" s="8">
        <v>17600</v>
      </c>
      <c r="I62" s="13">
        <f t="shared" si="4"/>
        <v>17.599999999999998</v>
      </c>
      <c r="J62" s="8">
        <v>60954</v>
      </c>
      <c r="K62" s="8">
        <v>6000</v>
      </c>
      <c r="L62" s="8">
        <f t="shared" si="5"/>
        <v>94000</v>
      </c>
      <c r="M62" s="8">
        <v>81413.3359375</v>
      </c>
      <c r="N62" s="23">
        <f t="shared" si="6"/>
        <v>1.1546019938571566</v>
      </c>
      <c r="O62" s="28">
        <v>1144</v>
      </c>
      <c r="P62" s="33">
        <f t="shared" si="7"/>
        <v>82.167832167832174</v>
      </c>
      <c r="Q62" s="38" t="s">
        <v>43</v>
      </c>
      <c r="R62" s="43">
        <f>ABS(N122-N62)*100</f>
        <v>35.821532314627426</v>
      </c>
      <c r="S62" t="s">
        <v>58</v>
      </c>
      <c r="U62" s="8">
        <v>6000</v>
      </c>
      <c r="V62" t="s">
        <v>45</v>
      </c>
      <c r="W62" s="18" t="s">
        <v>46</v>
      </c>
      <c r="Y62" t="s">
        <v>48</v>
      </c>
      <c r="Z62">
        <v>401</v>
      </c>
      <c r="AA62">
        <v>45</v>
      </c>
    </row>
    <row r="63" spans="1:27" x14ac:dyDescent="0.25">
      <c r="A63" t="s">
        <v>176</v>
      </c>
      <c r="B63" t="s">
        <v>177</v>
      </c>
      <c r="C63" s="18">
        <v>45121</v>
      </c>
      <c r="D63" s="8">
        <v>70000</v>
      </c>
      <c r="E63" t="s">
        <v>57</v>
      </c>
      <c r="F63" t="s">
        <v>51</v>
      </c>
      <c r="G63" s="8">
        <v>70000</v>
      </c>
      <c r="H63" s="8">
        <v>17200</v>
      </c>
      <c r="I63" s="13">
        <f t="shared" si="4"/>
        <v>24.571428571428573</v>
      </c>
      <c r="J63" s="8">
        <v>43396</v>
      </c>
      <c r="K63" s="8">
        <v>3900</v>
      </c>
      <c r="L63" s="8">
        <f t="shared" si="5"/>
        <v>66100</v>
      </c>
      <c r="M63" s="8">
        <v>58512.59375</v>
      </c>
      <c r="N63" s="23">
        <f t="shared" si="6"/>
        <v>1.1296713367795288</v>
      </c>
      <c r="O63" s="28">
        <v>560</v>
      </c>
      <c r="P63" s="33">
        <f t="shared" si="7"/>
        <v>118.03571428571429</v>
      </c>
      <c r="Q63" s="38" t="s">
        <v>43</v>
      </c>
      <c r="R63" s="43">
        <f>ABS(N122-N63)*100</f>
        <v>33.328466606864652</v>
      </c>
      <c r="S63" t="s">
        <v>52</v>
      </c>
      <c r="U63" s="8">
        <v>3900</v>
      </c>
      <c r="V63" t="s">
        <v>45</v>
      </c>
      <c r="W63" s="18" t="s">
        <v>46</v>
      </c>
      <c r="X63" t="s">
        <v>178</v>
      </c>
      <c r="Y63" t="s">
        <v>48</v>
      </c>
      <c r="Z63">
        <v>401</v>
      </c>
      <c r="AA63">
        <v>45</v>
      </c>
    </row>
    <row r="64" spans="1:27" x14ac:dyDescent="0.25">
      <c r="A64" t="s">
        <v>179</v>
      </c>
      <c r="B64" t="s">
        <v>180</v>
      </c>
      <c r="C64" s="18">
        <v>44827</v>
      </c>
      <c r="D64" s="8">
        <v>132000</v>
      </c>
      <c r="E64" t="s">
        <v>57</v>
      </c>
      <c r="F64" t="s">
        <v>51</v>
      </c>
      <c r="G64" s="8">
        <v>132000</v>
      </c>
      <c r="H64" s="8">
        <v>31500</v>
      </c>
      <c r="I64" s="13">
        <f t="shared" si="4"/>
        <v>23.863636363636363</v>
      </c>
      <c r="J64" s="8">
        <v>102924</v>
      </c>
      <c r="K64" s="8">
        <v>7348</v>
      </c>
      <c r="L64" s="8">
        <f t="shared" si="5"/>
        <v>124652</v>
      </c>
      <c r="M64" s="8">
        <v>141594.078125</v>
      </c>
      <c r="N64" s="23">
        <f t="shared" si="6"/>
        <v>0.88034755161127964</v>
      </c>
      <c r="O64" s="28">
        <v>1941</v>
      </c>
      <c r="P64" s="33">
        <f t="shared" si="7"/>
        <v>64.220504894384334</v>
      </c>
      <c r="Q64" s="38" t="s">
        <v>43</v>
      </c>
      <c r="R64" s="43">
        <f>ABS(N122-N64)*100</f>
        <v>8.3960880900397328</v>
      </c>
      <c r="S64" t="s">
        <v>44</v>
      </c>
      <c r="U64" s="8">
        <v>7348</v>
      </c>
      <c r="V64" t="s">
        <v>45</v>
      </c>
      <c r="W64" s="18" t="s">
        <v>46</v>
      </c>
      <c r="Y64" t="s">
        <v>48</v>
      </c>
      <c r="Z64">
        <v>401</v>
      </c>
      <c r="AA64">
        <v>46</v>
      </c>
    </row>
    <row r="65" spans="1:27" x14ac:dyDescent="0.25">
      <c r="A65" t="s">
        <v>181</v>
      </c>
      <c r="B65" t="s">
        <v>182</v>
      </c>
      <c r="C65" s="18">
        <v>45042</v>
      </c>
      <c r="D65" s="8">
        <v>135000</v>
      </c>
      <c r="E65" t="s">
        <v>57</v>
      </c>
      <c r="F65" t="s">
        <v>51</v>
      </c>
      <c r="G65" s="8">
        <v>135000</v>
      </c>
      <c r="H65" s="8">
        <v>39200</v>
      </c>
      <c r="I65" s="13">
        <f t="shared" si="4"/>
        <v>29.037037037037038</v>
      </c>
      <c r="J65" s="8">
        <v>98690</v>
      </c>
      <c r="K65" s="8">
        <v>6293</v>
      </c>
      <c r="L65" s="8">
        <f t="shared" si="5"/>
        <v>128707</v>
      </c>
      <c r="M65" s="8">
        <v>136884.4375</v>
      </c>
      <c r="N65" s="23">
        <f t="shared" si="6"/>
        <v>0.94026028342338042</v>
      </c>
      <c r="O65" s="28">
        <v>1867</v>
      </c>
      <c r="P65" s="33">
        <f t="shared" si="7"/>
        <v>68.937868237814669</v>
      </c>
      <c r="Q65" s="38" t="s">
        <v>43</v>
      </c>
      <c r="R65" s="43">
        <f>ABS(N122-N65)*100</f>
        <v>14.38736127124981</v>
      </c>
      <c r="S65" t="s">
        <v>44</v>
      </c>
      <c r="U65" s="8">
        <v>6293</v>
      </c>
      <c r="V65" t="s">
        <v>45</v>
      </c>
      <c r="W65" s="18" t="s">
        <v>46</v>
      </c>
      <c r="Y65" t="s">
        <v>48</v>
      </c>
      <c r="Z65">
        <v>401</v>
      </c>
      <c r="AA65">
        <v>51</v>
      </c>
    </row>
    <row r="66" spans="1:27" x14ac:dyDescent="0.25">
      <c r="A66" t="s">
        <v>183</v>
      </c>
      <c r="B66" t="s">
        <v>184</v>
      </c>
      <c r="C66" s="18">
        <v>45252</v>
      </c>
      <c r="D66" s="8">
        <v>144000</v>
      </c>
      <c r="E66" t="s">
        <v>41</v>
      </c>
      <c r="F66" t="s">
        <v>51</v>
      </c>
      <c r="G66" s="8">
        <v>144000</v>
      </c>
      <c r="H66" s="8">
        <v>32600</v>
      </c>
      <c r="I66" s="13">
        <f t="shared" ref="I66:I97" si="8">H66/G66*100</f>
        <v>22.638888888888889</v>
      </c>
      <c r="J66" s="8">
        <v>82034</v>
      </c>
      <c r="K66" s="8">
        <v>6000</v>
      </c>
      <c r="L66" s="8">
        <f t="shared" ref="L66:L97" si="9">G66-K66</f>
        <v>138000</v>
      </c>
      <c r="M66" s="8">
        <v>112642.9609375</v>
      </c>
      <c r="N66" s="23">
        <f t="shared" ref="N66:N97" si="10">L66/M66</f>
        <v>1.2251098413203942</v>
      </c>
      <c r="O66" s="28">
        <v>1588</v>
      </c>
      <c r="P66" s="33">
        <f t="shared" ref="P66:P97" si="11">L66/O66</f>
        <v>86.901763224181366</v>
      </c>
      <c r="Q66" s="38" t="s">
        <v>43</v>
      </c>
      <c r="R66" s="43">
        <f>ABS(N122-N66)*100</f>
        <v>42.87231706095119</v>
      </c>
      <c r="S66" t="s">
        <v>44</v>
      </c>
      <c r="U66" s="8">
        <v>6000</v>
      </c>
      <c r="V66" t="s">
        <v>45</v>
      </c>
      <c r="W66" s="18" t="s">
        <v>46</v>
      </c>
      <c r="Y66" t="s">
        <v>48</v>
      </c>
      <c r="Z66">
        <v>401</v>
      </c>
      <c r="AA66">
        <v>46</v>
      </c>
    </row>
    <row r="67" spans="1:27" x14ac:dyDescent="0.25">
      <c r="A67" t="s">
        <v>185</v>
      </c>
      <c r="B67" t="s">
        <v>186</v>
      </c>
      <c r="C67" s="18">
        <v>44939</v>
      </c>
      <c r="D67" s="8">
        <v>100000</v>
      </c>
      <c r="E67" t="s">
        <v>57</v>
      </c>
      <c r="F67" t="s">
        <v>51</v>
      </c>
      <c r="G67" s="8">
        <v>100000</v>
      </c>
      <c r="H67" s="8">
        <v>23000</v>
      </c>
      <c r="I67" s="13">
        <f t="shared" si="8"/>
        <v>23</v>
      </c>
      <c r="J67" s="8">
        <v>74691</v>
      </c>
      <c r="K67" s="8">
        <v>6481</v>
      </c>
      <c r="L67" s="8">
        <f t="shared" si="9"/>
        <v>93519</v>
      </c>
      <c r="M67" s="8">
        <v>101051.8515625</v>
      </c>
      <c r="N67" s="23">
        <f t="shared" si="10"/>
        <v>0.92545558101089342</v>
      </c>
      <c r="O67" s="28">
        <v>1232</v>
      </c>
      <c r="P67" s="33">
        <f t="shared" si="11"/>
        <v>75.908279220779221</v>
      </c>
      <c r="Q67" s="38" t="s">
        <v>43</v>
      </c>
      <c r="R67" s="43">
        <f>ABS(N122-N67)*100</f>
        <v>12.906891030001111</v>
      </c>
      <c r="S67" t="s">
        <v>44</v>
      </c>
      <c r="U67" s="8">
        <v>6481</v>
      </c>
      <c r="V67" t="s">
        <v>45</v>
      </c>
      <c r="W67" s="18" t="s">
        <v>46</v>
      </c>
      <c r="Y67" t="s">
        <v>48</v>
      </c>
      <c r="Z67">
        <v>401</v>
      </c>
      <c r="AA67">
        <v>51</v>
      </c>
    </row>
    <row r="68" spans="1:27" x14ac:dyDescent="0.25">
      <c r="A68" t="s">
        <v>187</v>
      </c>
      <c r="B68" t="s">
        <v>188</v>
      </c>
      <c r="C68" s="18">
        <v>44851</v>
      </c>
      <c r="D68" s="8">
        <v>70500</v>
      </c>
      <c r="E68" t="s">
        <v>41</v>
      </c>
      <c r="F68" t="s">
        <v>51</v>
      </c>
      <c r="G68" s="8">
        <v>70500</v>
      </c>
      <c r="H68" s="8">
        <v>21900</v>
      </c>
      <c r="I68" s="13">
        <f t="shared" si="8"/>
        <v>31.063829787234042</v>
      </c>
      <c r="J68" s="8">
        <v>71377</v>
      </c>
      <c r="K68" s="8">
        <v>7789</v>
      </c>
      <c r="L68" s="8">
        <f t="shared" si="9"/>
        <v>62711</v>
      </c>
      <c r="M68" s="8">
        <v>94204.4453125</v>
      </c>
      <c r="N68" s="23">
        <f t="shared" si="10"/>
        <v>0.66569045433017238</v>
      </c>
      <c r="O68" s="28">
        <v>1344</v>
      </c>
      <c r="P68" s="33">
        <f t="shared" si="11"/>
        <v>46.659970238095241</v>
      </c>
      <c r="Q68" s="38" t="s">
        <v>43</v>
      </c>
      <c r="R68" s="43">
        <f>ABS(N122-N68)*100</f>
        <v>13.069621638070995</v>
      </c>
      <c r="S68" t="s">
        <v>44</v>
      </c>
      <c r="U68" s="8">
        <v>6481</v>
      </c>
      <c r="V68" t="s">
        <v>45</v>
      </c>
      <c r="W68" s="18" t="s">
        <v>46</v>
      </c>
      <c r="Y68" t="s">
        <v>48</v>
      </c>
      <c r="Z68">
        <v>401</v>
      </c>
      <c r="AA68">
        <v>46</v>
      </c>
    </row>
    <row r="69" spans="1:27" x14ac:dyDescent="0.25">
      <c r="A69" t="s">
        <v>189</v>
      </c>
      <c r="B69" t="s">
        <v>190</v>
      </c>
      <c r="C69" s="18">
        <v>45373</v>
      </c>
      <c r="D69" s="8">
        <v>110000</v>
      </c>
      <c r="E69" t="s">
        <v>41</v>
      </c>
      <c r="F69" t="s">
        <v>51</v>
      </c>
      <c r="G69" s="8">
        <v>110000</v>
      </c>
      <c r="H69" s="8">
        <v>36200</v>
      </c>
      <c r="I69" s="13">
        <f t="shared" si="8"/>
        <v>32.909090909090907</v>
      </c>
      <c r="J69" s="8">
        <v>91152</v>
      </c>
      <c r="K69" s="8">
        <v>6481</v>
      </c>
      <c r="L69" s="8">
        <f t="shared" si="9"/>
        <v>103519</v>
      </c>
      <c r="M69" s="8">
        <v>125438.515625</v>
      </c>
      <c r="N69" s="23">
        <f t="shared" si="10"/>
        <v>0.82525689565293758</v>
      </c>
      <c r="O69" s="28">
        <v>1512</v>
      </c>
      <c r="P69" s="33">
        <f t="shared" si="11"/>
        <v>68.464947089947088</v>
      </c>
      <c r="Q69" s="38" t="s">
        <v>43</v>
      </c>
      <c r="R69" s="43">
        <f>ABS(N122-N69)*100</f>
        <v>2.8870224942055267</v>
      </c>
      <c r="S69" t="s">
        <v>66</v>
      </c>
      <c r="U69" s="8">
        <v>6481</v>
      </c>
      <c r="V69" t="s">
        <v>45</v>
      </c>
      <c r="W69" s="18" t="s">
        <v>46</v>
      </c>
      <c r="Y69" t="s">
        <v>48</v>
      </c>
      <c r="Z69">
        <v>401</v>
      </c>
      <c r="AA69">
        <v>51</v>
      </c>
    </row>
    <row r="70" spans="1:27" x14ac:dyDescent="0.25">
      <c r="A70" t="s">
        <v>191</v>
      </c>
      <c r="B70" t="s">
        <v>192</v>
      </c>
      <c r="C70" s="18">
        <v>44732</v>
      </c>
      <c r="D70" s="8">
        <v>98000</v>
      </c>
      <c r="E70" t="s">
        <v>41</v>
      </c>
      <c r="F70" t="s">
        <v>51</v>
      </c>
      <c r="G70" s="8">
        <v>98000</v>
      </c>
      <c r="H70" s="8">
        <v>30400</v>
      </c>
      <c r="I70" s="13">
        <f t="shared" si="8"/>
        <v>31.020408163265305</v>
      </c>
      <c r="J70" s="8">
        <v>98576</v>
      </c>
      <c r="K70" s="8">
        <v>6000</v>
      </c>
      <c r="L70" s="8">
        <f t="shared" si="9"/>
        <v>92000</v>
      </c>
      <c r="M70" s="8">
        <v>137149.625</v>
      </c>
      <c r="N70" s="23">
        <f t="shared" si="10"/>
        <v>0.67080023004073108</v>
      </c>
      <c r="O70" s="28">
        <v>2160</v>
      </c>
      <c r="P70" s="33">
        <f t="shared" si="11"/>
        <v>42.592592592592595</v>
      </c>
      <c r="Q70" s="38" t="s">
        <v>43</v>
      </c>
      <c r="R70" s="43">
        <f>ABS(N122-N70)*100</f>
        <v>12.558644067015123</v>
      </c>
      <c r="S70" t="s">
        <v>44</v>
      </c>
      <c r="U70" s="8">
        <v>6000</v>
      </c>
      <c r="V70" t="s">
        <v>45</v>
      </c>
      <c r="W70" s="18" t="s">
        <v>46</v>
      </c>
      <c r="Y70" t="s">
        <v>48</v>
      </c>
      <c r="Z70">
        <v>401</v>
      </c>
      <c r="AA70">
        <v>46</v>
      </c>
    </row>
    <row r="71" spans="1:27" x14ac:dyDescent="0.25">
      <c r="A71" t="s">
        <v>193</v>
      </c>
      <c r="B71" t="s">
        <v>194</v>
      </c>
      <c r="C71" s="18">
        <v>44832</v>
      </c>
      <c r="D71" s="8">
        <v>107500</v>
      </c>
      <c r="E71" t="s">
        <v>41</v>
      </c>
      <c r="F71" t="s">
        <v>51</v>
      </c>
      <c r="G71" s="8">
        <v>107500</v>
      </c>
      <c r="H71" s="8">
        <v>20100</v>
      </c>
      <c r="I71" s="13">
        <f t="shared" si="8"/>
        <v>18.697674418604652</v>
      </c>
      <c r="J71" s="8">
        <v>70118</v>
      </c>
      <c r="K71" s="8">
        <v>6000</v>
      </c>
      <c r="L71" s="8">
        <f t="shared" si="9"/>
        <v>101500</v>
      </c>
      <c r="M71" s="8">
        <v>94989.6328125</v>
      </c>
      <c r="N71" s="23">
        <f t="shared" si="10"/>
        <v>1.0685376603186878</v>
      </c>
      <c r="O71" s="28">
        <v>1229</v>
      </c>
      <c r="P71" s="33">
        <f t="shared" si="11"/>
        <v>82.58746948738812</v>
      </c>
      <c r="Q71" s="38" t="s">
        <v>43</v>
      </c>
      <c r="R71" s="43">
        <f>ABS(N122-N71)*100</f>
        <v>27.215098960780548</v>
      </c>
      <c r="S71" t="s">
        <v>44</v>
      </c>
      <c r="U71" s="8">
        <v>6000</v>
      </c>
      <c r="V71" t="s">
        <v>45</v>
      </c>
      <c r="W71" s="18" t="s">
        <v>46</v>
      </c>
      <c r="Y71" t="s">
        <v>48</v>
      </c>
      <c r="Z71">
        <v>401</v>
      </c>
      <c r="AA71">
        <v>45</v>
      </c>
    </row>
    <row r="72" spans="1:27" x14ac:dyDescent="0.25">
      <c r="A72" t="s">
        <v>195</v>
      </c>
      <c r="B72" t="s">
        <v>196</v>
      </c>
      <c r="C72" s="18">
        <v>45315</v>
      </c>
      <c r="D72" s="8">
        <v>120000</v>
      </c>
      <c r="E72" t="s">
        <v>41</v>
      </c>
      <c r="F72" t="s">
        <v>51</v>
      </c>
      <c r="G72" s="8">
        <v>120000</v>
      </c>
      <c r="H72" s="8">
        <v>39100</v>
      </c>
      <c r="I72" s="13">
        <f t="shared" si="8"/>
        <v>32.583333333333329</v>
      </c>
      <c r="J72" s="8">
        <v>98300</v>
      </c>
      <c r="K72" s="8">
        <v>6000</v>
      </c>
      <c r="L72" s="8">
        <f t="shared" si="9"/>
        <v>114000</v>
      </c>
      <c r="M72" s="8">
        <v>136740.734375</v>
      </c>
      <c r="N72" s="23">
        <f t="shared" si="10"/>
        <v>0.83369451335082456</v>
      </c>
      <c r="O72" s="28">
        <v>1400</v>
      </c>
      <c r="P72" s="33">
        <f t="shared" si="11"/>
        <v>81.428571428571431</v>
      </c>
      <c r="Q72" s="38" t="s">
        <v>43</v>
      </c>
      <c r="R72" s="43">
        <f>ABS(N122-N72)*100</f>
        <v>3.7307842639942246</v>
      </c>
      <c r="S72" t="s">
        <v>44</v>
      </c>
      <c r="U72" s="8">
        <v>6000</v>
      </c>
      <c r="V72" t="s">
        <v>45</v>
      </c>
      <c r="W72" s="18" t="s">
        <v>46</v>
      </c>
      <c r="Y72" t="s">
        <v>48</v>
      </c>
      <c r="Z72">
        <v>401</v>
      </c>
      <c r="AA72">
        <v>51</v>
      </c>
    </row>
    <row r="73" spans="1:27" x14ac:dyDescent="0.25">
      <c r="A73" t="s">
        <v>197</v>
      </c>
      <c r="B73" t="s">
        <v>198</v>
      </c>
      <c r="C73" s="18">
        <v>45352</v>
      </c>
      <c r="D73" s="8">
        <v>65000</v>
      </c>
      <c r="E73" t="s">
        <v>57</v>
      </c>
      <c r="F73" t="s">
        <v>51</v>
      </c>
      <c r="G73" s="8">
        <v>65000</v>
      </c>
      <c r="H73" s="8">
        <v>30100</v>
      </c>
      <c r="I73" s="13">
        <f t="shared" si="8"/>
        <v>46.307692307692307</v>
      </c>
      <c r="J73" s="8">
        <v>75957</v>
      </c>
      <c r="K73" s="8">
        <v>7348</v>
      </c>
      <c r="L73" s="8">
        <f t="shared" si="9"/>
        <v>57652</v>
      </c>
      <c r="M73" s="8">
        <v>101642.9609375</v>
      </c>
      <c r="N73" s="23">
        <f t="shared" si="10"/>
        <v>0.5672011073688622</v>
      </c>
      <c r="O73" s="28">
        <v>1272</v>
      </c>
      <c r="P73" s="33">
        <f t="shared" si="11"/>
        <v>45.323899371069182</v>
      </c>
      <c r="Q73" s="38" t="s">
        <v>43</v>
      </c>
      <c r="R73" s="43">
        <f>ABS(N122-N73)*100</f>
        <v>22.918556334202012</v>
      </c>
      <c r="S73" t="s">
        <v>66</v>
      </c>
      <c r="U73" s="8">
        <v>7348</v>
      </c>
      <c r="V73" t="s">
        <v>45</v>
      </c>
      <c r="W73" s="18" t="s">
        <v>46</v>
      </c>
      <c r="Y73" t="s">
        <v>48</v>
      </c>
      <c r="Z73">
        <v>401</v>
      </c>
      <c r="AA73">
        <v>46</v>
      </c>
    </row>
    <row r="74" spans="1:27" x14ac:dyDescent="0.25">
      <c r="A74" t="s">
        <v>199</v>
      </c>
      <c r="B74" t="s">
        <v>200</v>
      </c>
      <c r="C74" s="18">
        <v>45267</v>
      </c>
      <c r="D74" s="8">
        <v>140000</v>
      </c>
      <c r="E74" t="s">
        <v>41</v>
      </c>
      <c r="F74" t="s">
        <v>51</v>
      </c>
      <c r="G74" s="8">
        <v>140000</v>
      </c>
      <c r="H74" s="8">
        <v>29400</v>
      </c>
      <c r="I74" s="13">
        <f t="shared" si="8"/>
        <v>21</v>
      </c>
      <c r="J74" s="8">
        <v>71967</v>
      </c>
      <c r="K74" s="8">
        <v>3900</v>
      </c>
      <c r="L74" s="8">
        <f t="shared" si="9"/>
        <v>136100</v>
      </c>
      <c r="M74" s="8">
        <v>100840</v>
      </c>
      <c r="N74" s="23">
        <f t="shared" si="10"/>
        <v>1.3496628322094406</v>
      </c>
      <c r="O74" s="28">
        <v>1300</v>
      </c>
      <c r="P74" s="33">
        <f t="shared" si="11"/>
        <v>104.69230769230769</v>
      </c>
      <c r="Q74" s="38" t="s">
        <v>43</v>
      </c>
      <c r="R74" s="43">
        <f>ABS(N122-N74)*100</f>
        <v>55.327616149855828</v>
      </c>
      <c r="S74" t="s">
        <v>44</v>
      </c>
      <c r="U74" s="8">
        <v>3900</v>
      </c>
      <c r="V74" t="s">
        <v>45</v>
      </c>
      <c r="W74" s="18" t="s">
        <v>46</v>
      </c>
      <c r="X74" t="s">
        <v>201</v>
      </c>
      <c r="Y74" t="s">
        <v>48</v>
      </c>
      <c r="Z74">
        <v>401</v>
      </c>
      <c r="AA74">
        <v>46</v>
      </c>
    </row>
    <row r="75" spans="1:27" x14ac:dyDescent="0.25">
      <c r="A75" t="s">
        <v>202</v>
      </c>
      <c r="B75" t="s">
        <v>203</v>
      </c>
      <c r="C75" s="18">
        <v>44967</v>
      </c>
      <c r="D75" s="8">
        <v>115000</v>
      </c>
      <c r="E75" t="s">
        <v>57</v>
      </c>
      <c r="F75" t="s">
        <v>51</v>
      </c>
      <c r="G75" s="8">
        <v>115000</v>
      </c>
      <c r="H75" s="8">
        <v>31200</v>
      </c>
      <c r="I75" s="13">
        <f t="shared" si="8"/>
        <v>27.130434782608699</v>
      </c>
      <c r="J75" s="8">
        <v>107463</v>
      </c>
      <c r="K75" s="8">
        <v>6928</v>
      </c>
      <c r="L75" s="8">
        <f t="shared" si="9"/>
        <v>108072</v>
      </c>
      <c r="M75" s="8">
        <v>148940.734375</v>
      </c>
      <c r="N75" s="23">
        <f t="shared" si="10"/>
        <v>0.72560404951340229</v>
      </c>
      <c r="O75" s="28">
        <v>2188</v>
      </c>
      <c r="P75" s="33">
        <f t="shared" si="11"/>
        <v>49.393053016453379</v>
      </c>
      <c r="Q75" s="38" t="s">
        <v>43</v>
      </c>
      <c r="R75" s="43">
        <f>ABS(N122-N75)*100</f>
        <v>7.0782621197480022</v>
      </c>
      <c r="S75" t="s">
        <v>103</v>
      </c>
      <c r="U75" s="8">
        <v>6928</v>
      </c>
      <c r="V75" t="s">
        <v>45</v>
      </c>
      <c r="W75" s="18" t="s">
        <v>46</v>
      </c>
      <c r="Y75" t="s">
        <v>48</v>
      </c>
      <c r="Z75">
        <v>401</v>
      </c>
      <c r="AA75">
        <v>45</v>
      </c>
    </row>
    <row r="76" spans="1:27" x14ac:dyDescent="0.25">
      <c r="A76" t="s">
        <v>204</v>
      </c>
      <c r="B76" t="s">
        <v>205</v>
      </c>
      <c r="C76" s="18">
        <v>44789</v>
      </c>
      <c r="D76" s="8">
        <v>115000</v>
      </c>
      <c r="E76" t="s">
        <v>41</v>
      </c>
      <c r="F76" t="s">
        <v>51</v>
      </c>
      <c r="G76" s="8">
        <v>115000</v>
      </c>
      <c r="H76" s="8">
        <v>26800</v>
      </c>
      <c r="I76" s="13">
        <f t="shared" si="8"/>
        <v>23.304347826086957</v>
      </c>
      <c r="J76" s="8">
        <v>88349</v>
      </c>
      <c r="K76" s="8">
        <v>6928</v>
      </c>
      <c r="L76" s="8">
        <f t="shared" si="9"/>
        <v>108072</v>
      </c>
      <c r="M76" s="8">
        <v>120623.703125</v>
      </c>
      <c r="N76" s="23">
        <f t="shared" si="10"/>
        <v>0.89594331130762161</v>
      </c>
      <c r="O76" s="28">
        <v>1164</v>
      </c>
      <c r="P76" s="33">
        <f t="shared" si="11"/>
        <v>92.845360824742272</v>
      </c>
      <c r="Q76" s="38" t="s">
        <v>43</v>
      </c>
      <c r="R76" s="43">
        <f>ABS(N122-N76)*100</f>
        <v>9.9556640596739303</v>
      </c>
      <c r="S76" t="s">
        <v>52</v>
      </c>
      <c r="U76" s="8">
        <v>6928</v>
      </c>
      <c r="V76" t="s">
        <v>45</v>
      </c>
      <c r="W76" s="18" t="s">
        <v>46</v>
      </c>
      <c r="Y76" t="s">
        <v>48</v>
      </c>
      <c r="Z76">
        <v>401</v>
      </c>
      <c r="AA76">
        <v>51</v>
      </c>
    </row>
    <row r="77" spans="1:27" x14ac:dyDescent="0.25">
      <c r="A77" t="s">
        <v>206</v>
      </c>
      <c r="B77" t="s">
        <v>207</v>
      </c>
      <c r="C77" s="18">
        <v>45012</v>
      </c>
      <c r="D77" s="8">
        <v>120000</v>
      </c>
      <c r="E77" t="s">
        <v>41</v>
      </c>
      <c r="F77" t="s">
        <v>51</v>
      </c>
      <c r="G77" s="8">
        <v>120000</v>
      </c>
      <c r="H77" s="8">
        <v>42200</v>
      </c>
      <c r="I77" s="13">
        <f t="shared" si="8"/>
        <v>35.166666666666671</v>
      </c>
      <c r="J77" s="8">
        <v>135256</v>
      </c>
      <c r="K77" s="8">
        <v>6293</v>
      </c>
      <c r="L77" s="8">
        <f t="shared" si="9"/>
        <v>113707</v>
      </c>
      <c r="M77" s="8">
        <v>191056.296875</v>
      </c>
      <c r="N77" s="23">
        <f t="shared" si="10"/>
        <v>0.59514918827508545</v>
      </c>
      <c r="O77" s="28">
        <v>3800</v>
      </c>
      <c r="P77" s="33">
        <f t="shared" si="11"/>
        <v>29.922894736842107</v>
      </c>
      <c r="Q77" s="38" t="s">
        <v>43</v>
      </c>
      <c r="R77" s="43">
        <f>ABS(N122-N77)*100</f>
        <v>20.123748243579687</v>
      </c>
      <c r="S77" t="s">
        <v>44</v>
      </c>
      <c r="U77" s="8">
        <v>6293</v>
      </c>
      <c r="V77" t="s">
        <v>45</v>
      </c>
      <c r="W77" s="18" t="s">
        <v>46</v>
      </c>
      <c r="Y77" t="s">
        <v>48</v>
      </c>
      <c r="Z77">
        <v>401</v>
      </c>
      <c r="AA77">
        <v>46</v>
      </c>
    </row>
    <row r="78" spans="1:27" x14ac:dyDescent="0.25">
      <c r="A78" t="s">
        <v>208</v>
      </c>
      <c r="B78" t="s">
        <v>209</v>
      </c>
      <c r="C78" s="18">
        <v>44680</v>
      </c>
      <c r="D78" s="8">
        <v>70000</v>
      </c>
      <c r="E78" t="s">
        <v>41</v>
      </c>
      <c r="F78" t="s">
        <v>42</v>
      </c>
      <c r="G78" s="8">
        <v>70000</v>
      </c>
      <c r="H78" s="8">
        <v>13600</v>
      </c>
      <c r="I78" s="13">
        <f t="shared" si="8"/>
        <v>19.428571428571427</v>
      </c>
      <c r="J78" s="8">
        <v>36705</v>
      </c>
      <c r="K78" s="8">
        <v>7420</v>
      </c>
      <c r="L78" s="8">
        <f t="shared" si="9"/>
        <v>62580</v>
      </c>
      <c r="M78" s="8">
        <v>52765.765625</v>
      </c>
      <c r="N78" s="23">
        <f t="shared" si="10"/>
        <v>1.1859962469747638</v>
      </c>
      <c r="O78" s="28">
        <v>840</v>
      </c>
      <c r="P78" s="33">
        <f t="shared" si="11"/>
        <v>74.5</v>
      </c>
      <c r="Q78" s="38" t="s">
        <v>43</v>
      </c>
      <c r="R78" s="43">
        <f>ABS(N122-N78)*100</f>
        <v>38.960957626388151</v>
      </c>
      <c r="S78" t="s">
        <v>52</v>
      </c>
      <c r="U78" s="8">
        <v>7420</v>
      </c>
      <c r="V78" t="s">
        <v>45</v>
      </c>
      <c r="W78" s="18" t="s">
        <v>46</v>
      </c>
      <c r="X78" t="s">
        <v>210</v>
      </c>
      <c r="Y78" t="s">
        <v>48</v>
      </c>
      <c r="Z78">
        <v>401</v>
      </c>
      <c r="AA78">
        <v>45</v>
      </c>
    </row>
    <row r="79" spans="1:27" x14ac:dyDescent="0.25">
      <c r="A79" t="s">
        <v>211</v>
      </c>
      <c r="B79" t="s">
        <v>212</v>
      </c>
      <c r="C79" s="18">
        <v>44741</v>
      </c>
      <c r="D79" s="8">
        <v>53000</v>
      </c>
      <c r="E79" t="s">
        <v>57</v>
      </c>
      <c r="F79" t="s">
        <v>213</v>
      </c>
      <c r="G79" s="8">
        <v>53000</v>
      </c>
      <c r="H79" s="8">
        <v>21600</v>
      </c>
      <c r="I79" s="13">
        <f t="shared" si="8"/>
        <v>40.754716981132077</v>
      </c>
      <c r="J79" s="8">
        <v>75248</v>
      </c>
      <c r="K79" s="8">
        <v>6197</v>
      </c>
      <c r="L79" s="8">
        <f t="shared" si="9"/>
        <v>46803</v>
      </c>
      <c r="M79" s="8">
        <v>102297.78125</v>
      </c>
      <c r="N79" s="23">
        <f t="shared" si="10"/>
        <v>0.45751725431483881</v>
      </c>
      <c r="O79" s="28">
        <v>1263</v>
      </c>
      <c r="P79" s="33">
        <f t="shared" si="11"/>
        <v>37.057007125890735</v>
      </c>
      <c r="Q79" s="38" t="s">
        <v>43</v>
      </c>
      <c r="R79" s="43">
        <f>ABS(N122-N79)*100</f>
        <v>33.886941639604352</v>
      </c>
      <c r="S79" t="s">
        <v>103</v>
      </c>
      <c r="U79" s="8">
        <v>6197</v>
      </c>
      <c r="V79" t="s">
        <v>45</v>
      </c>
      <c r="W79" s="18" t="s">
        <v>46</v>
      </c>
      <c r="Y79" t="s">
        <v>48</v>
      </c>
      <c r="Z79">
        <v>401</v>
      </c>
      <c r="AA79">
        <v>45</v>
      </c>
    </row>
    <row r="80" spans="1:27" x14ac:dyDescent="0.25">
      <c r="A80" t="s">
        <v>214</v>
      </c>
      <c r="B80" t="s">
        <v>215</v>
      </c>
      <c r="C80" s="18">
        <v>45133</v>
      </c>
      <c r="D80" s="8">
        <v>90000</v>
      </c>
      <c r="E80" t="s">
        <v>41</v>
      </c>
      <c r="F80" t="s">
        <v>51</v>
      </c>
      <c r="G80" s="8">
        <v>90000</v>
      </c>
      <c r="H80" s="8">
        <v>26300</v>
      </c>
      <c r="I80" s="13">
        <f t="shared" si="8"/>
        <v>29.222222222222221</v>
      </c>
      <c r="J80" s="8">
        <v>69144</v>
      </c>
      <c r="K80" s="8">
        <v>6928</v>
      </c>
      <c r="L80" s="8">
        <f t="shared" si="9"/>
        <v>83072</v>
      </c>
      <c r="M80" s="8">
        <v>92171.8515625</v>
      </c>
      <c r="N80" s="23">
        <f t="shared" si="10"/>
        <v>0.90127298727063587</v>
      </c>
      <c r="O80" s="28">
        <v>1236</v>
      </c>
      <c r="P80" s="33">
        <f t="shared" si="11"/>
        <v>67.21035598705501</v>
      </c>
      <c r="Q80" s="38" t="s">
        <v>43</v>
      </c>
      <c r="R80" s="43">
        <f>ABS(N122-N80)*100</f>
        <v>10.488631655975356</v>
      </c>
      <c r="S80" t="s">
        <v>44</v>
      </c>
      <c r="U80" s="8">
        <v>6928</v>
      </c>
      <c r="V80" t="s">
        <v>45</v>
      </c>
      <c r="W80" s="18" t="s">
        <v>46</v>
      </c>
      <c r="Y80" t="s">
        <v>48</v>
      </c>
      <c r="Z80">
        <v>401</v>
      </c>
      <c r="AA80">
        <v>45</v>
      </c>
    </row>
    <row r="81" spans="1:27" x14ac:dyDescent="0.25">
      <c r="A81" t="s">
        <v>216</v>
      </c>
      <c r="B81" t="s">
        <v>217</v>
      </c>
      <c r="C81" s="18">
        <v>44734</v>
      </c>
      <c r="D81" s="8">
        <v>130000</v>
      </c>
      <c r="E81" t="s">
        <v>41</v>
      </c>
      <c r="F81" t="s">
        <v>51</v>
      </c>
      <c r="G81" s="8">
        <v>130000</v>
      </c>
      <c r="H81" s="8">
        <v>35400</v>
      </c>
      <c r="I81" s="13">
        <f t="shared" si="8"/>
        <v>27.23076923076923</v>
      </c>
      <c r="J81" s="8">
        <v>120750</v>
      </c>
      <c r="K81" s="8">
        <v>5951</v>
      </c>
      <c r="L81" s="8">
        <f t="shared" si="9"/>
        <v>124049</v>
      </c>
      <c r="M81" s="8">
        <v>170072.59375</v>
      </c>
      <c r="N81" s="23">
        <f t="shared" si="10"/>
        <v>0.72938853500609946</v>
      </c>
      <c r="O81" s="28">
        <v>2708</v>
      </c>
      <c r="P81" s="33">
        <f t="shared" si="11"/>
        <v>45.808345642540623</v>
      </c>
      <c r="Q81" s="38" t="s">
        <v>43</v>
      </c>
      <c r="R81" s="43">
        <f>ABS(N122-N81)*100</f>
        <v>6.6998135704782857</v>
      </c>
      <c r="S81" t="s">
        <v>44</v>
      </c>
      <c r="U81" s="8">
        <v>5951</v>
      </c>
      <c r="V81" t="s">
        <v>45</v>
      </c>
      <c r="W81" s="18" t="s">
        <v>46</v>
      </c>
      <c r="Y81" t="s">
        <v>48</v>
      </c>
      <c r="Z81">
        <v>401</v>
      </c>
      <c r="AA81">
        <v>45</v>
      </c>
    </row>
    <row r="82" spans="1:27" x14ac:dyDescent="0.25">
      <c r="A82" t="s">
        <v>218</v>
      </c>
      <c r="B82" t="s">
        <v>219</v>
      </c>
      <c r="C82" s="18">
        <v>44830</v>
      </c>
      <c r="D82" s="8">
        <v>122000</v>
      </c>
      <c r="E82" t="s">
        <v>41</v>
      </c>
      <c r="F82" t="s">
        <v>51</v>
      </c>
      <c r="G82" s="8">
        <v>122000</v>
      </c>
      <c r="H82" s="8">
        <v>19400</v>
      </c>
      <c r="I82" s="13">
        <f t="shared" si="8"/>
        <v>15.901639344262295</v>
      </c>
      <c r="J82" s="8">
        <v>63676</v>
      </c>
      <c r="K82" s="8">
        <v>8270</v>
      </c>
      <c r="L82" s="8">
        <f t="shared" si="9"/>
        <v>113730</v>
      </c>
      <c r="M82" s="8">
        <v>82082.9609375</v>
      </c>
      <c r="N82" s="23">
        <f t="shared" si="10"/>
        <v>1.3855494331716036</v>
      </c>
      <c r="O82" s="28">
        <v>936</v>
      </c>
      <c r="P82" s="33">
        <f t="shared" si="11"/>
        <v>121.50641025641026</v>
      </c>
      <c r="Q82" s="38" t="s">
        <v>43</v>
      </c>
      <c r="R82" s="43">
        <f>ABS(N122-N82)*100</f>
        <v>58.91627624607213</v>
      </c>
      <c r="S82" t="s">
        <v>52</v>
      </c>
      <c r="U82" s="8">
        <v>8270</v>
      </c>
      <c r="V82" t="s">
        <v>45</v>
      </c>
      <c r="W82" s="18" t="s">
        <v>46</v>
      </c>
      <c r="Y82" t="s">
        <v>48</v>
      </c>
      <c r="Z82">
        <v>401</v>
      </c>
      <c r="AA82">
        <v>46</v>
      </c>
    </row>
    <row r="83" spans="1:27" x14ac:dyDescent="0.25">
      <c r="A83" t="s">
        <v>220</v>
      </c>
      <c r="B83" t="s">
        <v>221</v>
      </c>
      <c r="C83" s="18">
        <v>44869</v>
      </c>
      <c r="D83" s="8">
        <v>75100</v>
      </c>
      <c r="E83" t="s">
        <v>41</v>
      </c>
      <c r="F83" t="s">
        <v>51</v>
      </c>
      <c r="G83" s="8">
        <v>75100</v>
      </c>
      <c r="H83" s="8">
        <v>27400</v>
      </c>
      <c r="I83" s="13">
        <f t="shared" si="8"/>
        <v>36.484687083888154</v>
      </c>
      <c r="J83" s="8">
        <v>89960</v>
      </c>
      <c r="K83" s="8">
        <v>8485</v>
      </c>
      <c r="L83" s="8">
        <f t="shared" si="9"/>
        <v>66615</v>
      </c>
      <c r="M83" s="8">
        <v>120703.703125</v>
      </c>
      <c r="N83" s="23">
        <f t="shared" si="10"/>
        <v>0.55188861878590356</v>
      </c>
      <c r="O83" s="28">
        <v>1560</v>
      </c>
      <c r="P83" s="33">
        <f t="shared" si="11"/>
        <v>42.70192307692308</v>
      </c>
      <c r="Q83" s="38" t="s">
        <v>43</v>
      </c>
      <c r="R83" s="43">
        <f>ABS(N122-N83)*100</f>
        <v>24.449805192497877</v>
      </c>
      <c r="S83" t="s">
        <v>103</v>
      </c>
      <c r="U83" s="8">
        <v>8485</v>
      </c>
      <c r="V83" t="s">
        <v>45</v>
      </c>
      <c r="W83" s="18" t="s">
        <v>46</v>
      </c>
      <c r="Y83" t="s">
        <v>48</v>
      </c>
      <c r="Z83">
        <v>401</v>
      </c>
      <c r="AA83">
        <v>46</v>
      </c>
    </row>
    <row r="84" spans="1:27" x14ac:dyDescent="0.25">
      <c r="A84" t="s">
        <v>222</v>
      </c>
      <c r="B84" t="s">
        <v>223</v>
      </c>
      <c r="C84" s="18">
        <v>45103</v>
      </c>
      <c r="D84" s="8">
        <v>78000</v>
      </c>
      <c r="E84" t="s">
        <v>57</v>
      </c>
      <c r="F84" t="s">
        <v>51</v>
      </c>
      <c r="G84" s="8">
        <v>78000</v>
      </c>
      <c r="H84" s="8">
        <v>32100</v>
      </c>
      <c r="I84" s="13">
        <f t="shared" si="8"/>
        <v>41.153846153846153</v>
      </c>
      <c r="J84" s="8">
        <v>80561</v>
      </c>
      <c r="K84" s="8">
        <v>4503</v>
      </c>
      <c r="L84" s="8">
        <f t="shared" si="9"/>
        <v>73497</v>
      </c>
      <c r="M84" s="8">
        <v>112678.515625</v>
      </c>
      <c r="N84" s="23">
        <f t="shared" si="10"/>
        <v>0.65227163840711089</v>
      </c>
      <c r="O84" s="28">
        <v>1386</v>
      </c>
      <c r="P84" s="33">
        <f t="shared" si="11"/>
        <v>53.028138528138527</v>
      </c>
      <c r="Q84" s="38" t="s">
        <v>43</v>
      </c>
      <c r="R84" s="43">
        <f>ABS(N122-N84)*100</f>
        <v>14.411503230377143</v>
      </c>
      <c r="S84" t="s">
        <v>103</v>
      </c>
      <c r="U84" s="8">
        <v>4503</v>
      </c>
      <c r="V84" t="s">
        <v>45</v>
      </c>
      <c r="W84" s="18" t="s">
        <v>46</v>
      </c>
      <c r="X84" t="s">
        <v>224</v>
      </c>
      <c r="Y84" t="s">
        <v>48</v>
      </c>
      <c r="Z84">
        <v>401</v>
      </c>
      <c r="AA84">
        <v>51</v>
      </c>
    </row>
    <row r="85" spans="1:27" x14ac:dyDescent="0.25">
      <c r="A85" t="s">
        <v>225</v>
      </c>
      <c r="B85" t="s">
        <v>226</v>
      </c>
      <c r="C85" s="18">
        <v>45334</v>
      </c>
      <c r="D85" s="8">
        <v>60000</v>
      </c>
      <c r="E85" t="s">
        <v>41</v>
      </c>
      <c r="F85" t="s">
        <v>51</v>
      </c>
      <c r="G85" s="8">
        <v>60000</v>
      </c>
      <c r="H85" s="8">
        <v>31400</v>
      </c>
      <c r="I85" s="13">
        <f t="shared" si="8"/>
        <v>52.333333333333329</v>
      </c>
      <c r="J85" s="8">
        <v>79303</v>
      </c>
      <c r="K85" s="8">
        <v>8485</v>
      </c>
      <c r="L85" s="8">
        <f t="shared" si="9"/>
        <v>51515</v>
      </c>
      <c r="M85" s="8">
        <v>104915.5546875</v>
      </c>
      <c r="N85" s="23">
        <f t="shared" si="10"/>
        <v>0.49101394119720243</v>
      </c>
      <c r="O85" s="28">
        <v>1365</v>
      </c>
      <c r="P85" s="33">
        <f t="shared" si="11"/>
        <v>37.739926739926737</v>
      </c>
      <c r="Q85" s="38" t="s">
        <v>43</v>
      </c>
      <c r="R85" s="43">
        <f>ABS(N122-N85)*100</f>
        <v>30.537272951367989</v>
      </c>
      <c r="S85" t="s">
        <v>66</v>
      </c>
      <c r="U85" s="8">
        <v>8485</v>
      </c>
      <c r="V85" t="s">
        <v>45</v>
      </c>
      <c r="W85" s="18" t="s">
        <v>46</v>
      </c>
      <c r="Y85" t="s">
        <v>48</v>
      </c>
      <c r="Z85">
        <v>401</v>
      </c>
      <c r="AA85">
        <v>46</v>
      </c>
    </row>
    <row r="86" spans="1:27" x14ac:dyDescent="0.25">
      <c r="A86" t="s">
        <v>227</v>
      </c>
      <c r="B86" t="s">
        <v>228</v>
      </c>
      <c r="C86" s="18">
        <v>44698</v>
      </c>
      <c r="D86" s="8">
        <v>151000</v>
      </c>
      <c r="E86" t="s">
        <v>41</v>
      </c>
      <c r="F86" t="s">
        <v>51</v>
      </c>
      <c r="G86" s="8">
        <v>151000</v>
      </c>
      <c r="H86" s="8">
        <v>32600</v>
      </c>
      <c r="I86" s="13">
        <f t="shared" si="8"/>
        <v>21.589403973509931</v>
      </c>
      <c r="J86" s="8">
        <v>105277</v>
      </c>
      <c r="K86" s="8">
        <v>9319</v>
      </c>
      <c r="L86" s="8">
        <f t="shared" si="9"/>
        <v>141681</v>
      </c>
      <c r="M86" s="8">
        <v>142160</v>
      </c>
      <c r="N86" s="23">
        <f t="shared" si="10"/>
        <v>0.99663055711873949</v>
      </c>
      <c r="O86" s="28">
        <v>1840</v>
      </c>
      <c r="P86" s="33">
        <f t="shared" si="11"/>
        <v>77.000543478260866</v>
      </c>
      <c r="Q86" s="38" t="s">
        <v>43</v>
      </c>
      <c r="R86" s="43">
        <f>ABS(N122-N86)*100</f>
        <v>20.024388640785716</v>
      </c>
      <c r="S86" t="s">
        <v>103</v>
      </c>
      <c r="U86" s="8">
        <v>8485</v>
      </c>
      <c r="V86" t="s">
        <v>45</v>
      </c>
      <c r="W86" s="18" t="s">
        <v>46</v>
      </c>
      <c r="Y86" t="s">
        <v>48</v>
      </c>
      <c r="Z86">
        <v>401</v>
      </c>
      <c r="AA86">
        <v>46</v>
      </c>
    </row>
    <row r="87" spans="1:27" x14ac:dyDescent="0.25">
      <c r="A87" t="s">
        <v>229</v>
      </c>
      <c r="B87" t="s">
        <v>230</v>
      </c>
      <c r="C87" s="18">
        <v>45356</v>
      </c>
      <c r="D87" s="8">
        <v>89000</v>
      </c>
      <c r="E87" t="s">
        <v>41</v>
      </c>
      <c r="F87" t="s">
        <v>51</v>
      </c>
      <c r="G87" s="8">
        <v>89000</v>
      </c>
      <c r="H87" s="8">
        <v>42700</v>
      </c>
      <c r="I87" s="13">
        <f t="shared" si="8"/>
        <v>47.977528089887642</v>
      </c>
      <c r="J87" s="8">
        <v>107105</v>
      </c>
      <c r="K87" s="8">
        <v>6928</v>
      </c>
      <c r="L87" s="8">
        <f t="shared" si="9"/>
        <v>82072</v>
      </c>
      <c r="M87" s="8">
        <v>148410.375</v>
      </c>
      <c r="N87" s="23">
        <f t="shared" si="10"/>
        <v>0.55300716004524619</v>
      </c>
      <c r="O87" s="28">
        <v>2292</v>
      </c>
      <c r="P87" s="33">
        <f t="shared" si="11"/>
        <v>35.808027923211171</v>
      </c>
      <c r="Q87" s="38" t="s">
        <v>43</v>
      </c>
      <c r="R87" s="43">
        <f>ABS(N122-N87)*100</f>
        <v>24.337951066563612</v>
      </c>
      <c r="S87" t="s">
        <v>103</v>
      </c>
      <c r="U87" s="8">
        <v>6928</v>
      </c>
      <c r="V87" t="s">
        <v>45</v>
      </c>
      <c r="W87" s="18" t="s">
        <v>46</v>
      </c>
      <c r="Y87" t="s">
        <v>48</v>
      </c>
      <c r="Z87">
        <v>401</v>
      </c>
      <c r="AA87">
        <v>46</v>
      </c>
    </row>
    <row r="88" spans="1:27" x14ac:dyDescent="0.25">
      <c r="A88" t="s">
        <v>231</v>
      </c>
      <c r="B88" t="s">
        <v>232</v>
      </c>
      <c r="C88" s="18">
        <v>44674</v>
      </c>
      <c r="D88" s="8">
        <v>73500</v>
      </c>
      <c r="E88" t="s">
        <v>57</v>
      </c>
      <c r="F88" t="s">
        <v>51</v>
      </c>
      <c r="G88" s="8">
        <v>73500</v>
      </c>
      <c r="H88" s="8">
        <v>17300</v>
      </c>
      <c r="I88" s="13">
        <f t="shared" si="8"/>
        <v>23.537414965986393</v>
      </c>
      <c r="J88" s="8">
        <v>56053</v>
      </c>
      <c r="K88" s="8">
        <v>6293</v>
      </c>
      <c r="L88" s="8">
        <f t="shared" si="9"/>
        <v>67207</v>
      </c>
      <c r="M88" s="8">
        <v>73718.515625</v>
      </c>
      <c r="N88" s="23">
        <f t="shared" si="10"/>
        <v>0.91167055427263965</v>
      </c>
      <c r="O88" s="28">
        <v>1026</v>
      </c>
      <c r="P88" s="33">
        <f t="shared" si="11"/>
        <v>65.503898635477583</v>
      </c>
      <c r="Q88" s="38" t="s">
        <v>43</v>
      </c>
      <c r="R88" s="43">
        <f>ABS(N122-N88)*100</f>
        <v>11.528388356175734</v>
      </c>
      <c r="S88" t="s">
        <v>58</v>
      </c>
      <c r="U88" s="8">
        <v>6293</v>
      </c>
      <c r="V88" t="s">
        <v>45</v>
      </c>
      <c r="W88" s="18" t="s">
        <v>46</v>
      </c>
      <c r="Y88" t="s">
        <v>48</v>
      </c>
      <c r="Z88">
        <v>401</v>
      </c>
      <c r="AA88">
        <v>46</v>
      </c>
    </row>
    <row r="89" spans="1:27" x14ac:dyDescent="0.25">
      <c r="A89" t="s">
        <v>233</v>
      </c>
      <c r="B89" t="s">
        <v>234</v>
      </c>
      <c r="C89" s="18">
        <v>44995</v>
      </c>
      <c r="D89" s="8">
        <v>78000</v>
      </c>
      <c r="E89" t="s">
        <v>41</v>
      </c>
      <c r="F89" t="s">
        <v>51</v>
      </c>
      <c r="G89" s="8">
        <v>78000</v>
      </c>
      <c r="H89" s="8">
        <v>16600</v>
      </c>
      <c r="I89" s="13">
        <f t="shared" si="8"/>
        <v>21.282051282051281</v>
      </c>
      <c r="J89" s="8">
        <v>57203</v>
      </c>
      <c r="K89" s="8">
        <v>7808</v>
      </c>
      <c r="L89" s="8">
        <f t="shared" si="9"/>
        <v>70192</v>
      </c>
      <c r="M89" s="8">
        <v>73177.78125</v>
      </c>
      <c r="N89" s="23">
        <f t="shared" si="10"/>
        <v>0.95919825390989155</v>
      </c>
      <c r="O89" s="28">
        <v>1296</v>
      </c>
      <c r="P89" s="33">
        <f t="shared" si="11"/>
        <v>54.160493827160494</v>
      </c>
      <c r="Q89" s="38" t="s">
        <v>43</v>
      </c>
      <c r="R89" s="43">
        <f>ABS(N122-N89)*100</f>
        <v>16.281158319900925</v>
      </c>
      <c r="S89" t="s">
        <v>58</v>
      </c>
      <c r="U89" s="8">
        <v>7198</v>
      </c>
      <c r="V89" t="s">
        <v>45</v>
      </c>
      <c r="W89" s="18" t="s">
        <v>46</v>
      </c>
      <c r="Y89" t="s">
        <v>48</v>
      </c>
      <c r="Z89">
        <v>401</v>
      </c>
      <c r="AA89">
        <v>45</v>
      </c>
    </row>
    <row r="90" spans="1:27" x14ac:dyDescent="0.25">
      <c r="A90" t="s">
        <v>235</v>
      </c>
      <c r="B90" t="s">
        <v>236</v>
      </c>
      <c r="C90" s="18">
        <v>44721</v>
      </c>
      <c r="D90" s="8">
        <v>70000</v>
      </c>
      <c r="E90" t="s">
        <v>41</v>
      </c>
      <c r="F90" t="s">
        <v>42</v>
      </c>
      <c r="G90" s="8">
        <v>70000</v>
      </c>
      <c r="H90" s="8">
        <v>25300</v>
      </c>
      <c r="I90" s="13">
        <f t="shared" si="8"/>
        <v>36.142857142857146</v>
      </c>
      <c r="J90" s="8">
        <v>66668</v>
      </c>
      <c r="K90" s="8">
        <v>8677</v>
      </c>
      <c r="L90" s="8">
        <f t="shared" si="9"/>
        <v>61323</v>
      </c>
      <c r="M90" s="8">
        <v>104488.2890625</v>
      </c>
      <c r="N90" s="23">
        <f t="shared" si="10"/>
        <v>0.58688873700783306</v>
      </c>
      <c r="O90" s="28">
        <v>1300</v>
      </c>
      <c r="P90" s="33">
        <f t="shared" si="11"/>
        <v>47.171538461538461</v>
      </c>
      <c r="Q90" s="38" t="s">
        <v>43</v>
      </c>
      <c r="R90" s="43">
        <f>ABS(N122-N90)*100</f>
        <v>20.949793370304924</v>
      </c>
      <c r="S90" t="s">
        <v>58</v>
      </c>
      <c r="U90" s="8">
        <v>8677</v>
      </c>
      <c r="V90" t="s">
        <v>45</v>
      </c>
      <c r="W90" s="18" t="s">
        <v>46</v>
      </c>
      <c r="X90" t="s">
        <v>237</v>
      </c>
      <c r="Y90" t="s">
        <v>48</v>
      </c>
      <c r="Z90">
        <v>401</v>
      </c>
      <c r="AA90">
        <v>47</v>
      </c>
    </row>
    <row r="91" spans="1:27" x14ac:dyDescent="0.25">
      <c r="A91" t="s">
        <v>238</v>
      </c>
      <c r="B91" t="s">
        <v>239</v>
      </c>
      <c r="C91" s="18">
        <v>44727</v>
      </c>
      <c r="D91" s="8">
        <v>68500</v>
      </c>
      <c r="E91" t="s">
        <v>41</v>
      </c>
      <c r="F91" t="s">
        <v>42</v>
      </c>
      <c r="G91" s="8">
        <v>68500</v>
      </c>
      <c r="H91" s="8">
        <v>25500</v>
      </c>
      <c r="I91" s="13">
        <f t="shared" si="8"/>
        <v>37.226277372262771</v>
      </c>
      <c r="J91" s="8">
        <v>63444</v>
      </c>
      <c r="K91" s="8">
        <v>12782</v>
      </c>
      <c r="L91" s="8">
        <f t="shared" si="9"/>
        <v>55718</v>
      </c>
      <c r="M91" s="8">
        <v>91282.8828125</v>
      </c>
      <c r="N91" s="23">
        <f t="shared" si="10"/>
        <v>0.61038825991558354</v>
      </c>
      <c r="O91" s="28">
        <v>1260</v>
      </c>
      <c r="P91" s="33">
        <f t="shared" si="11"/>
        <v>44.220634920634922</v>
      </c>
      <c r="Q91" s="38" t="s">
        <v>43</v>
      </c>
      <c r="R91" s="43">
        <f>ABS(N122-N91)*100</f>
        <v>18.599841079529877</v>
      </c>
      <c r="S91" t="s">
        <v>66</v>
      </c>
      <c r="U91" s="8">
        <v>12782</v>
      </c>
      <c r="V91" t="s">
        <v>45</v>
      </c>
      <c r="W91" s="18" t="s">
        <v>46</v>
      </c>
      <c r="X91" t="s">
        <v>240</v>
      </c>
      <c r="Y91" t="s">
        <v>48</v>
      </c>
      <c r="Z91">
        <v>401</v>
      </c>
      <c r="AA91">
        <v>47</v>
      </c>
    </row>
    <row r="92" spans="1:27" x14ac:dyDescent="0.25">
      <c r="A92" t="s">
        <v>241</v>
      </c>
      <c r="B92" t="s">
        <v>242</v>
      </c>
      <c r="C92" s="18">
        <v>44712</v>
      </c>
      <c r="D92" s="8">
        <v>68000</v>
      </c>
      <c r="E92" t="s">
        <v>41</v>
      </c>
      <c r="F92" t="s">
        <v>51</v>
      </c>
      <c r="G92" s="8">
        <v>68000</v>
      </c>
      <c r="H92" s="8">
        <v>18000</v>
      </c>
      <c r="I92" s="13">
        <f t="shared" si="8"/>
        <v>26.47058823529412</v>
      </c>
      <c r="J92" s="8">
        <v>59531</v>
      </c>
      <c r="K92" s="8">
        <v>7266</v>
      </c>
      <c r="L92" s="8">
        <f t="shared" si="9"/>
        <v>60734</v>
      </c>
      <c r="M92" s="8">
        <v>77429.6328125</v>
      </c>
      <c r="N92" s="23">
        <f t="shared" si="10"/>
        <v>0.78437670170890039</v>
      </c>
      <c r="O92" s="28">
        <v>876</v>
      </c>
      <c r="P92" s="33">
        <f t="shared" si="11"/>
        <v>69.331050228310502</v>
      </c>
      <c r="Q92" s="38" t="s">
        <v>43</v>
      </c>
      <c r="R92" s="43">
        <f>ABS(N122-N92)*100</f>
        <v>1.2009969001981924</v>
      </c>
      <c r="S92" t="s">
        <v>52</v>
      </c>
      <c r="U92" s="8">
        <v>7266</v>
      </c>
      <c r="V92" t="s">
        <v>45</v>
      </c>
      <c r="W92" s="18" t="s">
        <v>46</v>
      </c>
      <c r="Y92" t="s">
        <v>48</v>
      </c>
      <c r="Z92">
        <v>401</v>
      </c>
      <c r="AA92">
        <v>46</v>
      </c>
    </row>
    <row r="93" spans="1:27" x14ac:dyDescent="0.25">
      <c r="A93" t="s">
        <v>243</v>
      </c>
      <c r="B93" t="s">
        <v>244</v>
      </c>
      <c r="C93" s="18">
        <v>44729</v>
      </c>
      <c r="D93" s="8">
        <v>112000</v>
      </c>
      <c r="E93" t="s">
        <v>41</v>
      </c>
      <c r="F93" t="s">
        <v>51</v>
      </c>
      <c r="G93" s="8">
        <v>112000</v>
      </c>
      <c r="H93" s="8">
        <v>25200</v>
      </c>
      <c r="I93" s="13">
        <f t="shared" si="8"/>
        <v>22.5</v>
      </c>
      <c r="J93" s="8">
        <v>82540</v>
      </c>
      <c r="K93" s="8">
        <v>7709</v>
      </c>
      <c r="L93" s="8">
        <f t="shared" si="9"/>
        <v>104291</v>
      </c>
      <c r="M93" s="8">
        <v>110860.7421875</v>
      </c>
      <c r="N93" s="23">
        <f t="shared" si="10"/>
        <v>0.94073878581483317</v>
      </c>
      <c r="O93" s="28">
        <v>1452</v>
      </c>
      <c r="P93" s="33">
        <f t="shared" si="11"/>
        <v>71.825757575757578</v>
      </c>
      <c r="Q93" s="38" t="s">
        <v>43</v>
      </c>
      <c r="R93" s="43">
        <f>ABS(N122-N93)*100</f>
        <v>14.435211510395085</v>
      </c>
      <c r="S93" t="s">
        <v>58</v>
      </c>
      <c r="U93" s="8">
        <v>7709</v>
      </c>
      <c r="V93" t="s">
        <v>45</v>
      </c>
      <c r="W93" s="18" t="s">
        <v>46</v>
      </c>
      <c r="Y93" t="s">
        <v>48</v>
      </c>
      <c r="Z93">
        <v>401</v>
      </c>
      <c r="AA93">
        <v>46</v>
      </c>
    </row>
    <row r="94" spans="1:27" x14ac:dyDescent="0.25">
      <c r="A94" t="s">
        <v>245</v>
      </c>
      <c r="B94" t="s">
        <v>246</v>
      </c>
      <c r="C94" s="18">
        <v>45006</v>
      </c>
      <c r="D94" s="8">
        <v>79500</v>
      </c>
      <c r="E94" t="s">
        <v>41</v>
      </c>
      <c r="F94" t="s">
        <v>51</v>
      </c>
      <c r="G94" s="8">
        <v>79500</v>
      </c>
      <c r="H94" s="8">
        <v>16000</v>
      </c>
      <c r="I94" s="13">
        <f t="shared" si="8"/>
        <v>20.125786163522015</v>
      </c>
      <c r="J94" s="8">
        <v>52454</v>
      </c>
      <c r="K94" s="8">
        <v>6294</v>
      </c>
      <c r="L94" s="8">
        <f t="shared" si="9"/>
        <v>73206</v>
      </c>
      <c r="M94" s="8">
        <v>68385.1875</v>
      </c>
      <c r="N94" s="23">
        <f t="shared" si="10"/>
        <v>1.0704949810951385</v>
      </c>
      <c r="O94" s="28">
        <v>1001</v>
      </c>
      <c r="P94" s="33">
        <f t="shared" si="11"/>
        <v>73.132867132867133</v>
      </c>
      <c r="Q94" s="38" t="s">
        <v>43</v>
      </c>
      <c r="R94" s="43">
        <f>ABS(N122-N94)*100</f>
        <v>27.41083103842562</v>
      </c>
      <c r="S94" t="s">
        <v>58</v>
      </c>
      <c r="U94" s="8">
        <v>6294</v>
      </c>
      <c r="V94" t="s">
        <v>45</v>
      </c>
      <c r="W94" s="18" t="s">
        <v>46</v>
      </c>
      <c r="Y94" t="s">
        <v>48</v>
      </c>
      <c r="Z94">
        <v>401</v>
      </c>
      <c r="AA94">
        <v>46</v>
      </c>
    </row>
    <row r="95" spans="1:27" x14ac:dyDescent="0.25">
      <c r="A95" t="s">
        <v>247</v>
      </c>
      <c r="B95" t="s">
        <v>248</v>
      </c>
      <c r="C95" s="18">
        <v>44679</v>
      </c>
      <c r="D95" s="8">
        <v>57000</v>
      </c>
      <c r="E95" t="s">
        <v>57</v>
      </c>
      <c r="F95" t="s">
        <v>51</v>
      </c>
      <c r="G95" s="8">
        <v>57000</v>
      </c>
      <c r="H95" s="8">
        <v>18400</v>
      </c>
      <c r="I95" s="13">
        <f t="shared" si="8"/>
        <v>32.280701754385966</v>
      </c>
      <c r="J95" s="8">
        <v>60283</v>
      </c>
      <c r="K95" s="8">
        <v>6294</v>
      </c>
      <c r="L95" s="8">
        <f t="shared" si="9"/>
        <v>50706</v>
      </c>
      <c r="M95" s="8">
        <v>79983.703125</v>
      </c>
      <c r="N95" s="23">
        <f t="shared" si="10"/>
        <v>0.63395414339288259</v>
      </c>
      <c r="O95" s="28">
        <v>1320</v>
      </c>
      <c r="P95" s="33">
        <f t="shared" si="11"/>
        <v>38.413636363636364</v>
      </c>
      <c r="Q95" s="38" t="s">
        <v>43</v>
      </c>
      <c r="R95" s="43">
        <f>ABS(N122-N95)*100</f>
        <v>16.243252731799974</v>
      </c>
      <c r="S95" t="s">
        <v>58</v>
      </c>
      <c r="U95" s="8">
        <v>6294</v>
      </c>
      <c r="V95" t="s">
        <v>45</v>
      </c>
      <c r="W95" s="18" t="s">
        <v>46</v>
      </c>
      <c r="Y95" t="s">
        <v>48</v>
      </c>
      <c r="Z95">
        <v>401</v>
      </c>
      <c r="AA95">
        <v>46</v>
      </c>
    </row>
    <row r="96" spans="1:27" x14ac:dyDescent="0.25">
      <c r="A96" t="s">
        <v>249</v>
      </c>
      <c r="B96" t="s">
        <v>250</v>
      </c>
      <c r="C96" s="18">
        <v>45161</v>
      </c>
      <c r="D96" s="8">
        <v>64500</v>
      </c>
      <c r="E96" t="s">
        <v>57</v>
      </c>
      <c r="F96" t="s">
        <v>51</v>
      </c>
      <c r="G96" s="8">
        <v>64500</v>
      </c>
      <c r="H96" s="8">
        <v>23400</v>
      </c>
      <c r="I96" s="13">
        <f t="shared" si="8"/>
        <v>36.279069767441861</v>
      </c>
      <c r="J96" s="8">
        <v>61353</v>
      </c>
      <c r="K96" s="8">
        <v>6294</v>
      </c>
      <c r="L96" s="8">
        <f t="shared" si="9"/>
        <v>58206</v>
      </c>
      <c r="M96" s="8">
        <v>81568.890625</v>
      </c>
      <c r="N96" s="23">
        <f t="shared" si="10"/>
        <v>0.71358087077085341</v>
      </c>
      <c r="O96" s="28">
        <v>1281</v>
      </c>
      <c r="P96" s="33">
        <f t="shared" si="11"/>
        <v>45.437939110070261</v>
      </c>
      <c r="Q96" s="38" t="s">
        <v>43</v>
      </c>
      <c r="R96" s="43">
        <f>ABS(N122-N96)*100</f>
        <v>8.2805799940028901</v>
      </c>
      <c r="S96" t="s">
        <v>66</v>
      </c>
      <c r="U96" s="8">
        <v>6294</v>
      </c>
      <c r="V96" t="s">
        <v>45</v>
      </c>
      <c r="W96" s="18" t="s">
        <v>46</v>
      </c>
      <c r="Y96" t="s">
        <v>48</v>
      </c>
      <c r="Z96">
        <v>401</v>
      </c>
      <c r="AA96">
        <v>45</v>
      </c>
    </row>
    <row r="97" spans="1:27" x14ac:dyDescent="0.25">
      <c r="A97" t="s">
        <v>251</v>
      </c>
      <c r="B97" t="s">
        <v>252</v>
      </c>
      <c r="C97" s="18">
        <v>45366</v>
      </c>
      <c r="D97" s="8">
        <v>125000</v>
      </c>
      <c r="E97" t="s">
        <v>41</v>
      </c>
      <c r="F97" t="s">
        <v>51</v>
      </c>
      <c r="G97" s="8">
        <v>125000</v>
      </c>
      <c r="H97" s="8">
        <v>22700</v>
      </c>
      <c r="I97" s="13">
        <f t="shared" si="8"/>
        <v>18.16</v>
      </c>
      <c r="J97" s="8">
        <v>57384</v>
      </c>
      <c r="K97" s="8">
        <v>6000</v>
      </c>
      <c r="L97" s="8">
        <f t="shared" si="9"/>
        <v>119000</v>
      </c>
      <c r="M97" s="8">
        <v>76124.4453125</v>
      </c>
      <c r="N97" s="23">
        <f t="shared" si="10"/>
        <v>1.5632297813335874</v>
      </c>
      <c r="O97" s="28">
        <v>955</v>
      </c>
      <c r="P97" s="33">
        <f t="shared" si="11"/>
        <v>124.60732984293193</v>
      </c>
      <c r="Q97" s="38" t="s">
        <v>43</v>
      </c>
      <c r="R97" s="43">
        <f>ABS(N122-N97)*100</f>
        <v>76.68431106227051</v>
      </c>
      <c r="S97" t="s">
        <v>52</v>
      </c>
      <c r="U97" s="8">
        <v>6000</v>
      </c>
      <c r="V97" t="s">
        <v>45</v>
      </c>
      <c r="W97" s="18" t="s">
        <v>46</v>
      </c>
      <c r="Y97" t="s">
        <v>48</v>
      </c>
      <c r="Z97">
        <v>401</v>
      </c>
      <c r="AA97">
        <v>46</v>
      </c>
    </row>
    <row r="98" spans="1:27" x14ac:dyDescent="0.25">
      <c r="A98" t="s">
        <v>253</v>
      </c>
      <c r="B98" t="s">
        <v>254</v>
      </c>
      <c r="C98" s="18">
        <v>44697</v>
      </c>
      <c r="D98" s="8">
        <v>85000</v>
      </c>
      <c r="E98" t="s">
        <v>41</v>
      </c>
      <c r="F98" t="s">
        <v>51</v>
      </c>
      <c r="G98" s="8">
        <v>85000</v>
      </c>
      <c r="H98" s="8">
        <v>34600</v>
      </c>
      <c r="I98" s="13">
        <f t="shared" ref="I98:I129" si="12">H98/G98*100</f>
        <v>40.705882352941174</v>
      </c>
      <c r="J98" s="8">
        <v>116496</v>
      </c>
      <c r="K98" s="8">
        <v>9487</v>
      </c>
      <c r="L98" s="8">
        <f t="shared" ref="L98:L129" si="13">G98-K98</f>
        <v>75513</v>
      </c>
      <c r="M98" s="8">
        <v>158531.859375</v>
      </c>
      <c r="N98" s="23">
        <f t="shared" ref="N98:N129" si="14">L98/M98</f>
        <v>0.47632696858350337</v>
      </c>
      <c r="O98" s="28">
        <v>1071</v>
      </c>
      <c r="P98" s="33">
        <f t="shared" ref="P98:P129" si="15">L98/O98</f>
        <v>70.50700280112045</v>
      </c>
      <c r="Q98" s="38" t="s">
        <v>43</v>
      </c>
      <c r="R98" s="43">
        <f>ABS(N122-N98)*100</f>
        <v>32.005970212737893</v>
      </c>
      <c r="S98" t="s">
        <v>52</v>
      </c>
      <c r="U98" s="8">
        <v>9487</v>
      </c>
      <c r="V98" t="s">
        <v>45</v>
      </c>
      <c r="W98" s="18" t="s">
        <v>46</v>
      </c>
      <c r="Y98" t="s">
        <v>48</v>
      </c>
      <c r="Z98">
        <v>401</v>
      </c>
      <c r="AA98">
        <v>77</v>
      </c>
    </row>
    <row r="99" spans="1:27" x14ac:dyDescent="0.25">
      <c r="A99" t="s">
        <v>255</v>
      </c>
      <c r="B99" t="s">
        <v>256</v>
      </c>
      <c r="C99" s="18">
        <v>45107</v>
      </c>
      <c r="D99" s="8">
        <v>135000</v>
      </c>
      <c r="E99" t="s">
        <v>41</v>
      </c>
      <c r="F99" t="s">
        <v>51</v>
      </c>
      <c r="G99" s="8">
        <v>135000</v>
      </c>
      <c r="H99" s="8">
        <v>41900</v>
      </c>
      <c r="I99" s="13">
        <f t="shared" si="12"/>
        <v>31.037037037037035</v>
      </c>
      <c r="J99" s="8">
        <v>105357</v>
      </c>
      <c r="K99" s="8">
        <v>6000</v>
      </c>
      <c r="L99" s="8">
        <f t="shared" si="13"/>
        <v>129000</v>
      </c>
      <c r="M99" s="8">
        <v>147195.5625</v>
      </c>
      <c r="N99" s="23">
        <f t="shared" si="14"/>
        <v>0.87638511521024964</v>
      </c>
      <c r="O99" s="28">
        <v>1920</v>
      </c>
      <c r="P99" s="33">
        <f t="shared" si="15"/>
        <v>67.1875</v>
      </c>
      <c r="Q99" s="38" t="s">
        <v>43</v>
      </c>
      <c r="R99" s="43">
        <f>ABS(N122-N99)*100</f>
        <v>7.9998444499367327</v>
      </c>
      <c r="S99" t="s">
        <v>44</v>
      </c>
      <c r="U99" s="8">
        <v>6000</v>
      </c>
      <c r="V99" t="s">
        <v>45</v>
      </c>
      <c r="W99" s="18" t="s">
        <v>46</v>
      </c>
      <c r="Y99" t="s">
        <v>48</v>
      </c>
      <c r="Z99">
        <v>401</v>
      </c>
      <c r="AA99">
        <v>51</v>
      </c>
    </row>
    <row r="100" spans="1:27" x14ac:dyDescent="0.25">
      <c r="A100" t="s">
        <v>257</v>
      </c>
      <c r="B100" t="s">
        <v>258</v>
      </c>
      <c r="C100" s="18">
        <v>44790</v>
      </c>
      <c r="D100" s="8">
        <v>65000</v>
      </c>
      <c r="E100" t="s">
        <v>41</v>
      </c>
      <c r="F100" t="s">
        <v>51</v>
      </c>
      <c r="G100" s="8">
        <v>65000</v>
      </c>
      <c r="H100" s="8">
        <v>20200</v>
      </c>
      <c r="I100" s="13">
        <f t="shared" si="12"/>
        <v>31.076923076923073</v>
      </c>
      <c r="J100" s="8">
        <v>67039</v>
      </c>
      <c r="K100" s="8">
        <v>6928</v>
      </c>
      <c r="L100" s="8">
        <f t="shared" si="13"/>
        <v>58072</v>
      </c>
      <c r="M100" s="8">
        <v>89053.3359375</v>
      </c>
      <c r="N100" s="23">
        <f t="shared" si="14"/>
        <v>0.65210358925528034</v>
      </c>
      <c r="O100" s="28">
        <v>1034</v>
      </c>
      <c r="P100" s="33">
        <f t="shared" si="15"/>
        <v>56.16247582205029</v>
      </c>
      <c r="Q100" s="38" t="s">
        <v>43</v>
      </c>
      <c r="R100" s="43">
        <f>ABS(N122-N100)*100</f>
        <v>14.428308145560198</v>
      </c>
      <c r="S100" t="s">
        <v>44</v>
      </c>
      <c r="U100" s="8">
        <v>6928</v>
      </c>
      <c r="V100" t="s">
        <v>45</v>
      </c>
      <c r="W100" s="18" t="s">
        <v>46</v>
      </c>
      <c r="Y100" t="s">
        <v>48</v>
      </c>
      <c r="Z100">
        <v>401</v>
      </c>
      <c r="AA100">
        <v>51</v>
      </c>
    </row>
    <row r="101" spans="1:27" x14ac:dyDescent="0.25">
      <c r="A101" t="s">
        <v>259</v>
      </c>
      <c r="B101" t="s">
        <v>260</v>
      </c>
      <c r="C101" s="18">
        <v>44971</v>
      </c>
      <c r="D101" s="8">
        <v>135000</v>
      </c>
      <c r="E101" t="s">
        <v>41</v>
      </c>
      <c r="F101" t="s">
        <v>51</v>
      </c>
      <c r="G101" s="8">
        <v>135000</v>
      </c>
      <c r="H101" s="8">
        <v>34300</v>
      </c>
      <c r="I101" s="13">
        <f t="shared" si="12"/>
        <v>25.407407407407405</v>
      </c>
      <c r="J101" s="8">
        <v>93961</v>
      </c>
      <c r="K101" s="8">
        <v>7800</v>
      </c>
      <c r="L101" s="8">
        <f t="shared" si="13"/>
        <v>127200</v>
      </c>
      <c r="M101" s="8">
        <v>155245.046875</v>
      </c>
      <c r="N101" s="23">
        <f t="shared" si="14"/>
        <v>0.81934981218704339</v>
      </c>
      <c r="O101" s="28">
        <v>1040</v>
      </c>
      <c r="P101" s="33">
        <f t="shared" si="15"/>
        <v>122.30769230769231</v>
      </c>
      <c r="Q101" s="38" t="s">
        <v>43</v>
      </c>
      <c r="R101" s="43">
        <f>ABS(N122-N101)*100</f>
        <v>2.2963141476161075</v>
      </c>
      <c r="S101" t="s">
        <v>52</v>
      </c>
      <c r="U101" s="8">
        <v>7800</v>
      </c>
      <c r="V101" t="s">
        <v>45</v>
      </c>
      <c r="W101" s="18" t="s">
        <v>46</v>
      </c>
      <c r="X101" t="s">
        <v>261</v>
      </c>
      <c r="Y101" t="s">
        <v>48</v>
      </c>
      <c r="Z101">
        <v>401</v>
      </c>
      <c r="AA101">
        <v>76</v>
      </c>
    </row>
    <row r="102" spans="1:27" x14ac:dyDescent="0.25">
      <c r="A102" t="s">
        <v>262</v>
      </c>
      <c r="B102" t="s">
        <v>263</v>
      </c>
      <c r="C102" s="18">
        <v>45096</v>
      </c>
      <c r="D102" s="8">
        <v>119000</v>
      </c>
      <c r="E102" t="s">
        <v>57</v>
      </c>
      <c r="F102" t="s">
        <v>51</v>
      </c>
      <c r="G102" s="8">
        <v>119000</v>
      </c>
      <c r="H102" s="8">
        <v>31200</v>
      </c>
      <c r="I102" s="13">
        <f t="shared" si="12"/>
        <v>26.218487394957986</v>
      </c>
      <c r="J102" s="8">
        <v>79016</v>
      </c>
      <c r="K102" s="8">
        <v>7960</v>
      </c>
      <c r="L102" s="8">
        <f t="shared" si="13"/>
        <v>111040</v>
      </c>
      <c r="M102" s="8">
        <v>105268.1484375</v>
      </c>
      <c r="N102" s="23">
        <f t="shared" si="14"/>
        <v>1.0548299903453406</v>
      </c>
      <c r="O102" s="28">
        <v>1512</v>
      </c>
      <c r="P102" s="33">
        <f t="shared" si="15"/>
        <v>73.439153439153444</v>
      </c>
      <c r="Q102" s="38" t="s">
        <v>43</v>
      </c>
      <c r="R102" s="43">
        <f>ABS(N122-N102)*100</f>
        <v>25.844331963445832</v>
      </c>
      <c r="S102" t="s">
        <v>52</v>
      </c>
      <c r="U102" s="8">
        <v>7960</v>
      </c>
      <c r="V102" t="s">
        <v>45</v>
      </c>
      <c r="W102" s="18" t="s">
        <v>46</v>
      </c>
      <c r="Y102" t="s">
        <v>48</v>
      </c>
      <c r="Z102">
        <v>401</v>
      </c>
      <c r="AA102">
        <v>51</v>
      </c>
    </row>
    <row r="103" spans="1:27" x14ac:dyDescent="0.25">
      <c r="A103" t="s">
        <v>264</v>
      </c>
      <c r="B103" t="s">
        <v>265</v>
      </c>
      <c r="C103" s="18">
        <v>45359</v>
      </c>
      <c r="D103" s="8">
        <v>91000</v>
      </c>
      <c r="E103" t="s">
        <v>41</v>
      </c>
      <c r="F103" t="s">
        <v>51</v>
      </c>
      <c r="G103" s="8">
        <v>91000</v>
      </c>
      <c r="H103" s="8">
        <v>27500</v>
      </c>
      <c r="I103" s="13">
        <f t="shared" si="12"/>
        <v>30.219780219780219</v>
      </c>
      <c r="J103" s="8">
        <v>69805</v>
      </c>
      <c r="K103" s="8">
        <v>7266</v>
      </c>
      <c r="L103" s="8">
        <f t="shared" si="13"/>
        <v>83734</v>
      </c>
      <c r="M103" s="8">
        <v>92650.3671875</v>
      </c>
      <c r="N103" s="23">
        <f t="shared" si="14"/>
        <v>0.90376328277840912</v>
      </c>
      <c r="O103" s="28">
        <v>1065</v>
      </c>
      <c r="P103" s="33">
        <f t="shared" si="15"/>
        <v>78.623474178403754</v>
      </c>
      <c r="Q103" s="38" t="s">
        <v>43</v>
      </c>
      <c r="R103" s="43">
        <f>ABS(N122-N103)*100</f>
        <v>10.73766120675268</v>
      </c>
      <c r="S103" t="s">
        <v>58</v>
      </c>
      <c r="U103" s="8">
        <v>7266</v>
      </c>
      <c r="V103" t="s">
        <v>45</v>
      </c>
      <c r="W103" s="18" t="s">
        <v>46</v>
      </c>
      <c r="Y103" t="s">
        <v>48</v>
      </c>
      <c r="Z103">
        <v>401</v>
      </c>
      <c r="AA103">
        <v>51</v>
      </c>
    </row>
    <row r="104" spans="1:27" x14ac:dyDescent="0.25">
      <c r="A104" t="s">
        <v>266</v>
      </c>
      <c r="B104" t="s">
        <v>267</v>
      </c>
      <c r="C104" s="18">
        <v>45352</v>
      </c>
      <c r="D104" s="8">
        <v>70000</v>
      </c>
      <c r="E104" t="s">
        <v>57</v>
      </c>
      <c r="F104" t="s">
        <v>51</v>
      </c>
      <c r="G104" s="8">
        <v>70000</v>
      </c>
      <c r="H104" s="8">
        <v>23000</v>
      </c>
      <c r="I104" s="13">
        <f t="shared" si="12"/>
        <v>32.857142857142854</v>
      </c>
      <c r="J104" s="8">
        <v>58644</v>
      </c>
      <c r="K104" s="8">
        <v>7268</v>
      </c>
      <c r="L104" s="8">
        <f t="shared" si="13"/>
        <v>62732</v>
      </c>
      <c r="M104" s="8">
        <v>76112.59375</v>
      </c>
      <c r="N104" s="23">
        <f t="shared" si="14"/>
        <v>0.82420000303826202</v>
      </c>
      <c r="O104" s="28">
        <v>1021</v>
      </c>
      <c r="P104" s="33">
        <f t="shared" si="15"/>
        <v>61.441723800195888</v>
      </c>
      <c r="Q104" s="38" t="s">
        <v>43</v>
      </c>
      <c r="R104" s="43">
        <f>ABS(N122-N104)*100</f>
        <v>2.7813332327379703</v>
      </c>
      <c r="S104" t="s">
        <v>58</v>
      </c>
      <c r="U104" s="8">
        <v>7268</v>
      </c>
      <c r="V104" t="s">
        <v>45</v>
      </c>
      <c r="W104" s="18" t="s">
        <v>46</v>
      </c>
      <c r="Y104" t="s">
        <v>48</v>
      </c>
      <c r="Z104">
        <v>401</v>
      </c>
      <c r="AA104">
        <v>51</v>
      </c>
    </row>
    <row r="105" spans="1:27" x14ac:dyDescent="0.25">
      <c r="A105" t="s">
        <v>268</v>
      </c>
      <c r="B105" t="s">
        <v>269</v>
      </c>
      <c r="C105" s="18">
        <v>45114</v>
      </c>
      <c r="D105" s="8">
        <v>62500</v>
      </c>
      <c r="E105" t="s">
        <v>57</v>
      </c>
      <c r="F105" t="s">
        <v>51</v>
      </c>
      <c r="G105" s="8">
        <v>62500</v>
      </c>
      <c r="H105" s="8">
        <v>25300</v>
      </c>
      <c r="I105" s="13">
        <f t="shared" si="12"/>
        <v>40.479999999999997</v>
      </c>
      <c r="J105" s="8">
        <v>64496</v>
      </c>
      <c r="K105" s="8">
        <v>7709</v>
      </c>
      <c r="L105" s="8">
        <f t="shared" si="13"/>
        <v>54791</v>
      </c>
      <c r="M105" s="8">
        <v>84128.890625</v>
      </c>
      <c r="N105" s="23">
        <f t="shared" si="14"/>
        <v>0.65127448600538351</v>
      </c>
      <c r="O105" s="28">
        <v>1127</v>
      </c>
      <c r="P105" s="33">
        <f t="shared" si="15"/>
        <v>48.616681455190772</v>
      </c>
      <c r="Q105" s="38" t="s">
        <v>43</v>
      </c>
      <c r="R105" s="43">
        <f>ABS(N122-N105)*100</f>
        <v>14.511218470549881</v>
      </c>
      <c r="S105" t="s">
        <v>58</v>
      </c>
      <c r="U105" s="8">
        <v>7709</v>
      </c>
      <c r="V105" t="s">
        <v>45</v>
      </c>
      <c r="W105" s="18" t="s">
        <v>46</v>
      </c>
      <c r="Y105" t="s">
        <v>48</v>
      </c>
      <c r="Z105">
        <v>401</v>
      </c>
      <c r="AA105">
        <v>51</v>
      </c>
    </row>
    <row r="106" spans="1:27" x14ac:dyDescent="0.25">
      <c r="A106" t="s">
        <v>270</v>
      </c>
      <c r="B106" t="s">
        <v>271</v>
      </c>
      <c r="C106" s="18">
        <v>44677</v>
      </c>
      <c r="D106" s="8">
        <v>77000</v>
      </c>
      <c r="E106" t="s">
        <v>41</v>
      </c>
      <c r="F106" t="s">
        <v>51</v>
      </c>
      <c r="G106" s="8">
        <v>77000</v>
      </c>
      <c r="H106" s="8">
        <v>16700</v>
      </c>
      <c r="I106" s="13">
        <f t="shared" si="12"/>
        <v>21.688311688311686</v>
      </c>
      <c r="J106" s="8">
        <v>55110</v>
      </c>
      <c r="K106" s="8">
        <v>8901</v>
      </c>
      <c r="L106" s="8">
        <f t="shared" si="13"/>
        <v>68099</v>
      </c>
      <c r="M106" s="8">
        <v>68457.78125</v>
      </c>
      <c r="N106" s="23">
        <f t="shared" si="14"/>
        <v>0.99475908737547636</v>
      </c>
      <c r="O106" s="28">
        <v>1021</v>
      </c>
      <c r="P106" s="33">
        <f t="shared" si="15"/>
        <v>66.69833496571988</v>
      </c>
      <c r="Q106" s="38" t="s">
        <v>43</v>
      </c>
      <c r="R106" s="43">
        <f>ABS(N122-N106)*100</f>
        <v>19.837241666459406</v>
      </c>
      <c r="S106" t="s">
        <v>58</v>
      </c>
      <c r="U106" s="8">
        <v>8901</v>
      </c>
      <c r="V106" t="s">
        <v>45</v>
      </c>
      <c r="W106" s="18" t="s">
        <v>46</v>
      </c>
      <c r="Y106" t="s">
        <v>48</v>
      </c>
      <c r="Z106">
        <v>401</v>
      </c>
      <c r="AA106">
        <v>46</v>
      </c>
    </row>
    <row r="107" spans="1:27" x14ac:dyDescent="0.25">
      <c r="A107" t="s">
        <v>272</v>
      </c>
      <c r="B107" t="s">
        <v>273</v>
      </c>
      <c r="C107" s="18">
        <v>45026</v>
      </c>
      <c r="D107" s="8">
        <v>65500</v>
      </c>
      <c r="E107" t="s">
        <v>57</v>
      </c>
      <c r="F107" t="s">
        <v>51</v>
      </c>
      <c r="G107" s="8">
        <v>65500</v>
      </c>
      <c r="H107" s="8">
        <v>31200</v>
      </c>
      <c r="I107" s="13">
        <f t="shared" si="12"/>
        <v>47.63358778625954</v>
      </c>
      <c r="J107" s="8">
        <v>80946</v>
      </c>
      <c r="K107" s="8">
        <v>7268</v>
      </c>
      <c r="L107" s="8">
        <f t="shared" si="13"/>
        <v>58232</v>
      </c>
      <c r="M107" s="8">
        <v>109152.59375</v>
      </c>
      <c r="N107" s="23">
        <f t="shared" si="14"/>
        <v>0.53349167435611211</v>
      </c>
      <c r="O107" s="28">
        <v>1428</v>
      </c>
      <c r="P107" s="33">
        <f t="shared" si="15"/>
        <v>40.778711484593835</v>
      </c>
      <c r="Q107" s="38" t="s">
        <v>43</v>
      </c>
      <c r="R107" s="43">
        <f>ABS(N122-N107)*100</f>
        <v>26.289499635477021</v>
      </c>
      <c r="S107" t="s">
        <v>58</v>
      </c>
      <c r="U107" s="8">
        <v>7268</v>
      </c>
      <c r="V107" t="s">
        <v>45</v>
      </c>
      <c r="W107" s="18" t="s">
        <v>46</v>
      </c>
      <c r="Y107" t="s">
        <v>48</v>
      </c>
      <c r="Z107">
        <v>401</v>
      </c>
      <c r="AA107">
        <v>51</v>
      </c>
    </row>
    <row r="108" spans="1:27" x14ac:dyDescent="0.25">
      <c r="A108" t="s">
        <v>274</v>
      </c>
      <c r="B108" t="s">
        <v>275</v>
      </c>
      <c r="C108" s="18">
        <v>44770</v>
      </c>
      <c r="D108" s="8">
        <v>72000</v>
      </c>
      <c r="E108" t="s">
        <v>41</v>
      </c>
      <c r="F108" t="s">
        <v>51</v>
      </c>
      <c r="G108" s="8">
        <v>72000</v>
      </c>
      <c r="H108" s="8">
        <v>25800</v>
      </c>
      <c r="I108" s="13">
        <f t="shared" si="12"/>
        <v>35.833333333333336</v>
      </c>
      <c r="J108" s="8">
        <v>93634</v>
      </c>
      <c r="K108" s="8">
        <v>9429</v>
      </c>
      <c r="L108" s="8">
        <f t="shared" si="13"/>
        <v>62571</v>
      </c>
      <c r="M108" s="8">
        <v>124748.1484375</v>
      </c>
      <c r="N108" s="23">
        <f t="shared" si="14"/>
        <v>0.50157858680642997</v>
      </c>
      <c r="O108" s="28">
        <v>1200</v>
      </c>
      <c r="P108" s="33">
        <f t="shared" si="15"/>
        <v>52.142499999999998</v>
      </c>
      <c r="Q108" s="38" t="s">
        <v>43</v>
      </c>
      <c r="R108" s="43">
        <f>ABS(N122-N108)*100</f>
        <v>29.480808390445233</v>
      </c>
      <c r="S108" t="s">
        <v>52</v>
      </c>
      <c r="U108" s="8">
        <v>7686</v>
      </c>
      <c r="V108" t="s">
        <v>45</v>
      </c>
      <c r="W108" s="18" t="s">
        <v>46</v>
      </c>
      <c r="Y108" t="s">
        <v>48</v>
      </c>
      <c r="Z108">
        <v>401</v>
      </c>
      <c r="AA108">
        <v>51</v>
      </c>
    </row>
    <row r="109" spans="1:27" x14ac:dyDescent="0.25">
      <c r="A109" t="s">
        <v>276</v>
      </c>
      <c r="B109" t="s">
        <v>277</v>
      </c>
      <c r="C109" s="18">
        <v>45170</v>
      </c>
      <c r="D109" s="8">
        <v>37500</v>
      </c>
      <c r="E109" t="s">
        <v>57</v>
      </c>
      <c r="F109" t="s">
        <v>51</v>
      </c>
      <c r="G109" s="8">
        <v>37500</v>
      </c>
      <c r="H109" s="8">
        <v>21200</v>
      </c>
      <c r="I109" s="13">
        <f t="shared" si="12"/>
        <v>56.533333333333339</v>
      </c>
      <c r="J109" s="8">
        <v>55927</v>
      </c>
      <c r="K109" s="8">
        <v>6276</v>
      </c>
      <c r="L109" s="8">
        <f t="shared" si="13"/>
        <v>31224</v>
      </c>
      <c r="M109" s="8">
        <v>73557.0390625</v>
      </c>
      <c r="N109" s="23">
        <f t="shared" si="14"/>
        <v>0.4244869070038228</v>
      </c>
      <c r="O109" s="28">
        <v>1037</v>
      </c>
      <c r="P109" s="33">
        <f t="shared" si="15"/>
        <v>30.109932497589199</v>
      </c>
      <c r="Q109" s="38" t="s">
        <v>43</v>
      </c>
      <c r="R109" s="43">
        <f>ABS(N122-N109)*100</f>
        <v>37.189976370705949</v>
      </c>
      <c r="S109" t="s">
        <v>52</v>
      </c>
      <c r="U109" s="8">
        <v>6276</v>
      </c>
      <c r="V109" t="s">
        <v>45</v>
      </c>
      <c r="W109" s="18" t="s">
        <v>46</v>
      </c>
      <c r="Y109" t="s">
        <v>48</v>
      </c>
      <c r="Z109">
        <v>401</v>
      </c>
      <c r="AA109">
        <v>45</v>
      </c>
    </row>
    <row r="110" spans="1:27" x14ac:dyDescent="0.25">
      <c r="A110" t="s">
        <v>278</v>
      </c>
      <c r="B110" t="s">
        <v>279</v>
      </c>
      <c r="C110" s="18">
        <v>44725</v>
      </c>
      <c r="D110" s="8">
        <v>60000</v>
      </c>
      <c r="E110" t="s">
        <v>41</v>
      </c>
      <c r="F110" t="s">
        <v>51</v>
      </c>
      <c r="G110" s="8">
        <v>60000</v>
      </c>
      <c r="H110" s="8">
        <v>13400</v>
      </c>
      <c r="I110" s="13">
        <f t="shared" si="12"/>
        <v>22.333333333333332</v>
      </c>
      <c r="J110" s="8">
        <v>44618</v>
      </c>
      <c r="K110" s="8">
        <v>8875</v>
      </c>
      <c r="L110" s="8">
        <f t="shared" si="13"/>
        <v>51125</v>
      </c>
      <c r="M110" s="8">
        <v>52952.59375</v>
      </c>
      <c r="N110" s="23">
        <f t="shared" si="14"/>
        <v>0.96548622795271477</v>
      </c>
      <c r="O110" s="28">
        <v>735</v>
      </c>
      <c r="P110" s="33">
        <f t="shared" si="15"/>
        <v>69.557823129251702</v>
      </c>
      <c r="Q110" s="38" t="s">
        <v>43</v>
      </c>
      <c r="R110" s="43">
        <f>ABS(N122-N110)*100</f>
        <v>16.909955724183245</v>
      </c>
      <c r="S110" t="s">
        <v>52</v>
      </c>
      <c r="U110" s="8">
        <v>8875</v>
      </c>
      <c r="V110" t="s">
        <v>45</v>
      </c>
      <c r="W110" s="18" t="s">
        <v>46</v>
      </c>
      <c r="Y110" t="s">
        <v>48</v>
      </c>
      <c r="Z110">
        <v>401</v>
      </c>
      <c r="AA110">
        <v>51</v>
      </c>
    </row>
    <row r="111" spans="1:27" x14ac:dyDescent="0.25">
      <c r="A111" t="s">
        <v>280</v>
      </c>
      <c r="B111" t="s">
        <v>281</v>
      </c>
      <c r="C111" s="18">
        <v>44753</v>
      </c>
      <c r="D111" s="8">
        <v>50000</v>
      </c>
      <c r="E111" t="s">
        <v>41</v>
      </c>
      <c r="F111" t="s">
        <v>51</v>
      </c>
      <c r="G111" s="8">
        <v>50000</v>
      </c>
      <c r="H111" s="8">
        <v>22500</v>
      </c>
      <c r="I111" s="13">
        <f t="shared" si="12"/>
        <v>45</v>
      </c>
      <c r="J111" s="8">
        <v>75591</v>
      </c>
      <c r="K111" s="8">
        <v>9049</v>
      </c>
      <c r="L111" s="8">
        <f t="shared" si="13"/>
        <v>40951</v>
      </c>
      <c r="M111" s="8">
        <v>100063.15625</v>
      </c>
      <c r="N111" s="23">
        <f t="shared" si="14"/>
        <v>0.40925153207927117</v>
      </c>
      <c r="O111" s="28">
        <v>985</v>
      </c>
      <c r="P111" s="33">
        <f t="shared" si="15"/>
        <v>41.574619289340099</v>
      </c>
      <c r="Q111" s="38" t="s">
        <v>282</v>
      </c>
      <c r="R111" s="43">
        <f>ABS(N122-N111)*100</f>
        <v>38.713513863161111</v>
      </c>
      <c r="S111" t="s">
        <v>52</v>
      </c>
      <c r="U111" s="8">
        <v>9049</v>
      </c>
      <c r="V111" t="s">
        <v>45</v>
      </c>
      <c r="W111" s="18" t="s">
        <v>46</v>
      </c>
      <c r="Y111" t="s">
        <v>283</v>
      </c>
      <c r="Z111">
        <v>401</v>
      </c>
      <c r="AA111">
        <v>51</v>
      </c>
    </row>
    <row r="112" spans="1:27" x14ac:dyDescent="0.25">
      <c r="A112" t="s">
        <v>284</v>
      </c>
      <c r="B112" t="s">
        <v>285</v>
      </c>
      <c r="C112" s="18">
        <v>44747</v>
      </c>
      <c r="D112" s="8">
        <v>149900</v>
      </c>
      <c r="E112" t="s">
        <v>41</v>
      </c>
      <c r="F112" t="s">
        <v>51</v>
      </c>
      <c r="G112" s="8">
        <v>149900</v>
      </c>
      <c r="H112" s="8">
        <v>25100</v>
      </c>
      <c r="I112" s="13">
        <f t="shared" si="12"/>
        <v>16.744496330887255</v>
      </c>
      <c r="J112" s="8">
        <v>84711</v>
      </c>
      <c r="K112" s="8">
        <v>9052</v>
      </c>
      <c r="L112" s="8">
        <f t="shared" si="13"/>
        <v>140848</v>
      </c>
      <c r="M112" s="8">
        <v>113772.9296875</v>
      </c>
      <c r="N112" s="23">
        <f t="shared" si="14"/>
        <v>1.2379746253073298</v>
      </c>
      <c r="O112" s="28">
        <v>1121</v>
      </c>
      <c r="P112" s="33">
        <f t="shared" si="15"/>
        <v>125.64495985727029</v>
      </c>
      <c r="Q112" s="38" t="s">
        <v>282</v>
      </c>
      <c r="R112" s="43">
        <f>ABS(N122-N112)*100</f>
        <v>44.15879545964475</v>
      </c>
      <c r="S112" t="s">
        <v>52</v>
      </c>
      <c r="U112" s="8">
        <v>9052</v>
      </c>
      <c r="V112" t="s">
        <v>45</v>
      </c>
      <c r="W112" s="18" t="s">
        <v>46</v>
      </c>
      <c r="Y112" t="s">
        <v>283</v>
      </c>
      <c r="Z112">
        <v>401</v>
      </c>
      <c r="AA112">
        <v>51</v>
      </c>
    </row>
    <row r="113" spans="1:39" x14ac:dyDescent="0.25">
      <c r="A113" t="s">
        <v>286</v>
      </c>
      <c r="B113" t="s">
        <v>287</v>
      </c>
      <c r="C113" s="18">
        <v>45112</v>
      </c>
      <c r="D113" s="8">
        <v>72000</v>
      </c>
      <c r="E113" t="s">
        <v>57</v>
      </c>
      <c r="F113" t="s">
        <v>51</v>
      </c>
      <c r="G113" s="8">
        <v>72000</v>
      </c>
      <c r="H113" s="8">
        <v>25400</v>
      </c>
      <c r="I113" s="13">
        <f t="shared" si="12"/>
        <v>35.277777777777779</v>
      </c>
      <c r="J113" s="8">
        <v>64401</v>
      </c>
      <c r="K113" s="8">
        <v>7839</v>
      </c>
      <c r="L113" s="8">
        <f t="shared" si="13"/>
        <v>64161</v>
      </c>
      <c r="M113" s="8">
        <v>85055.640625</v>
      </c>
      <c r="N113" s="23">
        <f t="shared" si="14"/>
        <v>0.75434150549612655</v>
      </c>
      <c r="O113" s="28">
        <v>894</v>
      </c>
      <c r="P113" s="33">
        <f t="shared" si="15"/>
        <v>71.768456375838923</v>
      </c>
      <c r="Q113" s="38" t="s">
        <v>282</v>
      </c>
      <c r="R113" s="43">
        <f>ABS(N122-N113)*100</f>
        <v>4.2045165214755764</v>
      </c>
      <c r="S113" t="s">
        <v>52</v>
      </c>
      <c r="U113" s="8">
        <v>7839</v>
      </c>
      <c r="V113" t="s">
        <v>45</v>
      </c>
      <c r="W113" s="18" t="s">
        <v>46</v>
      </c>
      <c r="Y113" t="s">
        <v>283</v>
      </c>
      <c r="Z113">
        <v>401</v>
      </c>
      <c r="AA113">
        <v>51</v>
      </c>
    </row>
    <row r="114" spans="1:39" x14ac:dyDescent="0.25">
      <c r="A114" t="s">
        <v>288</v>
      </c>
      <c r="B114" t="s">
        <v>289</v>
      </c>
      <c r="C114" s="18">
        <v>44778</v>
      </c>
      <c r="D114" s="8">
        <v>76000</v>
      </c>
      <c r="E114" t="s">
        <v>57</v>
      </c>
      <c r="F114" t="s">
        <v>51</v>
      </c>
      <c r="G114" s="8">
        <v>76000</v>
      </c>
      <c r="H114" s="8">
        <v>17300</v>
      </c>
      <c r="I114" s="13">
        <f t="shared" si="12"/>
        <v>22.763157894736842</v>
      </c>
      <c r="J114" s="8">
        <v>57533</v>
      </c>
      <c r="K114" s="8">
        <v>8789</v>
      </c>
      <c r="L114" s="8">
        <f t="shared" si="13"/>
        <v>67211</v>
      </c>
      <c r="M114" s="8">
        <v>73299.25</v>
      </c>
      <c r="N114" s="23">
        <f t="shared" si="14"/>
        <v>0.91693980497754068</v>
      </c>
      <c r="O114" s="28">
        <v>894</v>
      </c>
      <c r="P114" s="33">
        <f t="shared" si="15"/>
        <v>75.180089485458609</v>
      </c>
      <c r="Q114" s="38" t="s">
        <v>282</v>
      </c>
      <c r="R114" s="43">
        <f>ABS(N122-N114)*100</f>
        <v>12.055313426665837</v>
      </c>
      <c r="S114" t="s">
        <v>52</v>
      </c>
      <c r="U114" s="8">
        <v>7691</v>
      </c>
      <c r="V114" t="s">
        <v>45</v>
      </c>
      <c r="W114" s="18" t="s">
        <v>46</v>
      </c>
      <c r="Y114" t="s">
        <v>283</v>
      </c>
      <c r="Z114">
        <v>401</v>
      </c>
      <c r="AA114">
        <v>51</v>
      </c>
    </row>
    <row r="115" spans="1:39" x14ac:dyDescent="0.25">
      <c r="A115" t="s">
        <v>290</v>
      </c>
      <c r="B115" t="s">
        <v>291</v>
      </c>
      <c r="C115" s="18">
        <v>44924</v>
      </c>
      <c r="D115" s="8">
        <v>105000</v>
      </c>
      <c r="E115" t="s">
        <v>41</v>
      </c>
      <c r="F115" t="s">
        <v>51</v>
      </c>
      <c r="G115" s="8">
        <v>105000</v>
      </c>
      <c r="H115" s="8">
        <v>17200</v>
      </c>
      <c r="I115" s="13">
        <f t="shared" si="12"/>
        <v>16.380952380952383</v>
      </c>
      <c r="J115" s="8">
        <v>60091</v>
      </c>
      <c r="K115" s="8">
        <v>6293</v>
      </c>
      <c r="L115" s="8">
        <f t="shared" si="13"/>
        <v>98707</v>
      </c>
      <c r="M115" s="8">
        <v>79700.7421875</v>
      </c>
      <c r="N115" s="23">
        <f t="shared" si="14"/>
        <v>1.2384702738123419</v>
      </c>
      <c r="O115" s="28">
        <v>1092</v>
      </c>
      <c r="P115" s="33">
        <f t="shared" si="15"/>
        <v>90.391025641025635</v>
      </c>
      <c r="Q115" s="38" t="s">
        <v>43</v>
      </c>
      <c r="R115" s="43">
        <f>ABS(N122-N115)*100</f>
        <v>44.208360310145956</v>
      </c>
      <c r="S115" t="s">
        <v>66</v>
      </c>
      <c r="U115" s="8">
        <v>6293</v>
      </c>
      <c r="V115" t="s">
        <v>45</v>
      </c>
      <c r="W115" s="18" t="s">
        <v>46</v>
      </c>
      <c r="Y115" t="s">
        <v>48</v>
      </c>
      <c r="Z115">
        <v>401</v>
      </c>
      <c r="AA115">
        <v>45</v>
      </c>
    </row>
    <row r="116" spans="1:39" x14ac:dyDescent="0.25">
      <c r="A116" t="s">
        <v>292</v>
      </c>
      <c r="B116" t="s">
        <v>293</v>
      </c>
      <c r="C116" s="18">
        <v>45300</v>
      </c>
      <c r="D116" s="8">
        <v>65000</v>
      </c>
      <c r="E116" t="s">
        <v>41</v>
      </c>
      <c r="F116" t="s">
        <v>51</v>
      </c>
      <c r="G116" s="8">
        <v>65000</v>
      </c>
      <c r="H116" s="8">
        <v>23300</v>
      </c>
      <c r="I116" s="13">
        <f t="shared" si="12"/>
        <v>35.846153846153847</v>
      </c>
      <c r="J116" s="8">
        <v>59218</v>
      </c>
      <c r="K116" s="8">
        <v>8044</v>
      </c>
      <c r="L116" s="8">
        <f t="shared" si="13"/>
        <v>56956</v>
      </c>
      <c r="M116" s="8">
        <v>75813.3359375</v>
      </c>
      <c r="N116" s="23">
        <f t="shared" si="14"/>
        <v>0.75126624222094829</v>
      </c>
      <c r="O116" s="28">
        <v>876</v>
      </c>
      <c r="P116" s="33">
        <f t="shared" si="15"/>
        <v>65.018264840182653</v>
      </c>
      <c r="Q116" s="38" t="s">
        <v>43</v>
      </c>
      <c r="R116" s="43">
        <f>ABS(N122-N116)*100</f>
        <v>4.5120428489934028</v>
      </c>
      <c r="S116" t="s">
        <v>52</v>
      </c>
      <c r="U116" s="8">
        <v>7175</v>
      </c>
      <c r="V116" t="s">
        <v>45</v>
      </c>
      <c r="W116" s="18" t="s">
        <v>46</v>
      </c>
      <c r="Y116" t="s">
        <v>48</v>
      </c>
      <c r="Z116">
        <v>401</v>
      </c>
      <c r="AA116">
        <v>51</v>
      </c>
    </row>
    <row r="117" spans="1:39" x14ac:dyDescent="0.25">
      <c r="A117" t="s">
        <v>294</v>
      </c>
      <c r="B117" t="s">
        <v>295</v>
      </c>
      <c r="C117" s="18">
        <v>44747</v>
      </c>
      <c r="D117" s="8">
        <v>82999</v>
      </c>
      <c r="E117" t="s">
        <v>41</v>
      </c>
      <c r="F117" t="s">
        <v>51</v>
      </c>
      <c r="G117" s="8">
        <v>82999</v>
      </c>
      <c r="H117" s="8">
        <v>16800</v>
      </c>
      <c r="I117" s="13">
        <f t="shared" si="12"/>
        <v>20.241207725394279</v>
      </c>
      <c r="J117" s="8">
        <v>55372</v>
      </c>
      <c r="K117" s="8">
        <v>7082</v>
      </c>
      <c r="L117" s="8">
        <f t="shared" si="13"/>
        <v>75917</v>
      </c>
      <c r="M117" s="8">
        <v>71540.7421875</v>
      </c>
      <c r="N117" s="23">
        <f t="shared" si="14"/>
        <v>1.0611715461524056</v>
      </c>
      <c r="O117" s="28">
        <v>1044</v>
      </c>
      <c r="P117" s="33">
        <f t="shared" si="15"/>
        <v>72.717432950191565</v>
      </c>
      <c r="Q117" s="38" t="s">
        <v>43</v>
      </c>
      <c r="R117" s="43">
        <f>ABS(N122-N117)*100</f>
        <v>26.47848754415233</v>
      </c>
      <c r="S117" t="s">
        <v>58</v>
      </c>
      <c r="U117" s="8">
        <v>7082</v>
      </c>
      <c r="V117" t="s">
        <v>45</v>
      </c>
      <c r="W117" s="18" t="s">
        <v>46</v>
      </c>
      <c r="Y117" t="s">
        <v>48</v>
      </c>
      <c r="Z117">
        <v>401</v>
      </c>
      <c r="AA117">
        <v>46</v>
      </c>
    </row>
    <row r="118" spans="1:39" x14ac:dyDescent="0.25">
      <c r="A118" t="s">
        <v>296</v>
      </c>
      <c r="B118" t="s">
        <v>297</v>
      </c>
      <c r="C118" s="18">
        <v>44700</v>
      </c>
      <c r="D118" s="8">
        <v>40000</v>
      </c>
      <c r="E118" t="s">
        <v>41</v>
      </c>
      <c r="F118" t="s">
        <v>51</v>
      </c>
      <c r="G118" s="8">
        <v>40000</v>
      </c>
      <c r="H118" s="8">
        <v>15500</v>
      </c>
      <c r="I118" s="13">
        <f t="shared" si="12"/>
        <v>38.75</v>
      </c>
      <c r="J118" s="8">
        <v>54084</v>
      </c>
      <c r="K118" s="8">
        <v>7266</v>
      </c>
      <c r="L118" s="8">
        <f t="shared" si="13"/>
        <v>32734</v>
      </c>
      <c r="M118" s="8">
        <v>69360</v>
      </c>
      <c r="N118" s="23">
        <f t="shared" si="14"/>
        <v>0.47194348327566321</v>
      </c>
      <c r="O118" s="28">
        <v>1065</v>
      </c>
      <c r="P118" s="33">
        <f t="shared" si="15"/>
        <v>30.736150234741785</v>
      </c>
      <c r="Q118" s="38" t="s">
        <v>43</v>
      </c>
      <c r="R118" s="43">
        <f>ABS(N122-N118)*100</f>
        <v>32.444318743521912</v>
      </c>
      <c r="S118" t="s">
        <v>58</v>
      </c>
      <c r="U118" s="8">
        <v>7266</v>
      </c>
      <c r="V118" t="s">
        <v>45</v>
      </c>
      <c r="W118" s="18" t="s">
        <v>46</v>
      </c>
      <c r="Y118" t="s">
        <v>48</v>
      </c>
      <c r="Z118">
        <v>401</v>
      </c>
      <c r="AA118">
        <v>45</v>
      </c>
    </row>
    <row r="119" spans="1:39" ht="15.75" thickBot="1" x14ac:dyDescent="0.3">
      <c r="A119" t="s">
        <v>298</v>
      </c>
      <c r="B119" t="s">
        <v>299</v>
      </c>
      <c r="C119" s="18">
        <v>45100</v>
      </c>
      <c r="D119" s="8">
        <v>75000</v>
      </c>
      <c r="E119" t="s">
        <v>41</v>
      </c>
      <c r="F119" t="s">
        <v>51</v>
      </c>
      <c r="G119" s="8">
        <v>75000</v>
      </c>
      <c r="H119" s="8">
        <v>36400</v>
      </c>
      <c r="I119" s="13">
        <f t="shared" si="12"/>
        <v>48.533333333333331</v>
      </c>
      <c r="J119" s="8">
        <v>92238</v>
      </c>
      <c r="K119" s="8">
        <v>8901</v>
      </c>
      <c r="L119" s="8">
        <f t="shared" si="13"/>
        <v>66099</v>
      </c>
      <c r="M119" s="8">
        <v>123462.21875</v>
      </c>
      <c r="N119" s="23">
        <f t="shared" si="14"/>
        <v>0.53537835840974635</v>
      </c>
      <c r="O119" s="28">
        <v>1680</v>
      </c>
      <c r="P119" s="33">
        <f t="shared" si="15"/>
        <v>39.344642857142858</v>
      </c>
      <c r="Q119" s="38" t="s">
        <v>43</v>
      </c>
      <c r="R119" s="43">
        <f>ABS(N122-N119)*100</f>
        <v>26.100831230113599</v>
      </c>
      <c r="S119" t="s">
        <v>66</v>
      </c>
      <c r="U119" s="8">
        <v>8901</v>
      </c>
      <c r="V119" t="s">
        <v>45</v>
      </c>
      <c r="W119" s="18" t="s">
        <v>46</v>
      </c>
      <c r="Y119" t="s">
        <v>48</v>
      </c>
      <c r="Z119">
        <v>401</v>
      </c>
      <c r="AA119">
        <v>51</v>
      </c>
    </row>
    <row r="120" spans="1:39" ht="15.75" thickTop="1" x14ac:dyDescent="0.25">
      <c r="A120" s="4"/>
      <c r="B120" s="4"/>
      <c r="C120" s="19" t="s">
        <v>300</v>
      </c>
      <c r="D120" s="9">
        <f>+SUM(D2:D119)</f>
        <v>10293521</v>
      </c>
      <c r="E120" s="4"/>
      <c r="F120" s="4"/>
      <c r="G120" s="9">
        <f>+SUM(G2:G119)</f>
        <v>10293521</v>
      </c>
      <c r="H120" s="9">
        <f>+SUM(H2:H119)</f>
        <v>3044000</v>
      </c>
      <c r="I120" s="14"/>
      <c r="J120" s="9">
        <f>+SUM(J2:J119)</f>
        <v>8782364</v>
      </c>
      <c r="K120" s="9"/>
      <c r="L120" s="9">
        <f>+SUM(L2:L119)</f>
        <v>9448420</v>
      </c>
      <c r="M120" s="9">
        <f>+SUM(M2:M119)</f>
        <v>11917392.6640625</v>
      </c>
      <c r="N120" s="24"/>
      <c r="O120" s="29"/>
      <c r="P120" s="34">
        <f>AVERAGE(P2:P119)</f>
        <v>62.669019297913501</v>
      </c>
      <c r="Q120" s="39"/>
      <c r="R120" s="44">
        <f>ABS(N122-N121)*100</f>
        <v>0.35605663489619577</v>
      </c>
      <c r="S120" s="4"/>
      <c r="T120" s="4"/>
      <c r="U120" s="9"/>
      <c r="V120" s="4"/>
      <c r="W120" s="19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x14ac:dyDescent="0.25">
      <c r="A121" s="5"/>
      <c r="B121" s="5"/>
      <c r="C121" s="20"/>
      <c r="D121" s="10"/>
      <c r="E121" s="5"/>
      <c r="F121" s="5"/>
      <c r="G121" s="10"/>
      <c r="H121" s="10" t="s">
        <v>301</v>
      </c>
      <c r="I121" s="15">
        <f>H120/G120*100</f>
        <v>29.571999707388752</v>
      </c>
      <c r="J121" s="10"/>
      <c r="K121" s="10"/>
      <c r="L121" s="10"/>
      <c r="M121" s="10" t="s">
        <v>302</v>
      </c>
      <c r="N121" s="25">
        <f>L120/M120</f>
        <v>0.79282610436192036</v>
      </c>
      <c r="O121" s="30"/>
      <c r="P121" s="35" t="s">
        <v>303</v>
      </c>
      <c r="Q121" s="40">
        <f>STDEV(N2:N119)</f>
        <v>0.2780491923430552</v>
      </c>
      <c r="R121" s="45"/>
      <c r="S121" s="5"/>
      <c r="T121" s="5"/>
      <c r="U121" s="10"/>
      <c r="V121" s="5"/>
      <c r="W121" s="20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</row>
    <row r="122" spans="1:39" x14ac:dyDescent="0.25">
      <c r="A122" s="6"/>
      <c r="B122" s="6"/>
      <c r="C122" s="21"/>
      <c r="D122" s="11"/>
      <c r="E122" s="6"/>
      <c r="F122" s="6"/>
      <c r="G122" s="11"/>
      <c r="H122" s="11" t="s">
        <v>304</v>
      </c>
      <c r="I122" s="16">
        <f>STDEV(I2:I119)</f>
        <v>19.094165899909449</v>
      </c>
      <c r="J122" s="11"/>
      <c r="K122" s="11"/>
      <c r="L122" s="11"/>
      <c r="M122" s="11" t="s">
        <v>305</v>
      </c>
      <c r="N122" s="26">
        <f>AVERAGE(N2:N119)</f>
        <v>0.79638667071088232</v>
      </c>
      <c r="O122" s="31"/>
      <c r="P122" s="36" t="s">
        <v>306</v>
      </c>
      <c r="Q122" s="47">
        <f>AVERAGE(R2:R119)</f>
        <v>22.45671906466368</v>
      </c>
      <c r="R122" s="46" t="s">
        <v>307</v>
      </c>
      <c r="S122" s="6">
        <f>+(Q122/N122)</f>
        <v>28.198260833042365</v>
      </c>
      <c r="T122" s="6"/>
      <c r="U122" s="11"/>
      <c r="V122" s="6"/>
      <c r="W122" s="21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</sheetData>
  <conditionalFormatting sqref="A2:AM119">
    <cfRule type="expression" dxfId="7" priority="1" stopIfTrue="1">
      <formula>MOD(ROW(),4)&gt;1</formula>
    </cfRule>
    <cfRule type="expression" dxfId="6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workbookViewId="0">
      <selection activeCell="Q7" sqref="Q7"/>
    </sheetView>
  </sheetViews>
  <sheetFormatPr defaultRowHeight="20.100000000000001" customHeight="1" x14ac:dyDescent="0.25"/>
  <cols>
    <col min="1" max="1" width="35.7109375" style="2" bestFit="1" customWidth="1"/>
    <col min="2" max="2" width="9.7109375" customWidth="1"/>
    <col min="3" max="3" width="14.28515625" customWidth="1"/>
    <col min="4" max="4" width="11.140625" bestFit="1" customWidth="1"/>
    <col min="5" max="5" width="11.140625" customWidth="1"/>
    <col min="6" max="6" width="16" customWidth="1"/>
    <col min="7" max="7" width="15" customWidth="1"/>
    <col min="8" max="8" width="14.42578125" style="2" bestFit="1" customWidth="1"/>
    <col min="9" max="9" width="10.42578125" style="2" bestFit="1" customWidth="1"/>
    <col min="10" max="10" width="10.42578125" style="49" customWidth="1"/>
    <col min="11" max="11" width="10.42578125" style="2" customWidth="1"/>
    <col min="12" max="13" width="14.5703125" style="2" bestFit="1" customWidth="1"/>
    <col min="14" max="14" width="16.5703125" style="2" customWidth="1"/>
    <col min="15" max="15" width="14.5703125" style="3" customWidth="1"/>
    <col min="16" max="16" width="20.7109375" style="2" bestFit="1" customWidth="1"/>
    <col min="17" max="17" width="15" bestFit="1" customWidth="1"/>
    <col min="18" max="18" width="18.42578125" style="50" customWidth="1"/>
    <col min="19" max="19" width="17.7109375" style="50" bestFit="1" customWidth="1"/>
    <col min="20" max="20" width="9.140625" style="51"/>
    <col min="257" max="257" width="35.7109375" bestFit="1" customWidth="1"/>
    <col min="258" max="258" width="9.7109375" customWidth="1"/>
    <col min="259" max="259" width="14.28515625" customWidth="1"/>
    <col min="260" max="260" width="11.140625" bestFit="1" customWidth="1"/>
    <col min="261" max="261" width="11.140625" customWidth="1"/>
    <col min="262" max="262" width="16" customWidth="1"/>
    <col min="263" max="263" width="15" customWidth="1"/>
    <col min="264" max="264" width="14.42578125" bestFit="1" customWidth="1"/>
    <col min="265" max="265" width="10.42578125" bestFit="1" customWidth="1"/>
    <col min="266" max="267" width="10.42578125" customWidth="1"/>
    <col min="268" max="269" width="14.5703125" bestFit="1" customWidth="1"/>
    <col min="270" max="270" width="16.5703125" customWidth="1"/>
    <col min="271" max="271" width="14.5703125" customWidth="1"/>
    <col min="272" max="272" width="20.7109375" bestFit="1" customWidth="1"/>
    <col min="273" max="273" width="15" bestFit="1" customWidth="1"/>
    <col min="274" max="274" width="18.42578125" customWidth="1"/>
    <col min="275" max="275" width="17.7109375" bestFit="1" customWidth="1"/>
    <col min="513" max="513" width="35.7109375" bestFit="1" customWidth="1"/>
    <col min="514" max="514" width="9.7109375" customWidth="1"/>
    <col min="515" max="515" width="14.28515625" customWidth="1"/>
    <col min="516" max="516" width="11.140625" bestFit="1" customWidth="1"/>
    <col min="517" max="517" width="11.140625" customWidth="1"/>
    <col min="518" max="518" width="16" customWidth="1"/>
    <col min="519" max="519" width="15" customWidth="1"/>
    <col min="520" max="520" width="14.42578125" bestFit="1" customWidth="1"/>
    <col min="521" max="521" width="10.42578125" bestFit="1" customWidth="1"/>
    <col min="522" max="523" width="10.42578125" customWidth="1"/>
    <col min="524" max="525" width="14.5703125" bestFit="1" customWidth="1"/>
    <col min="526" max="526" width="16.5703125" customWidth="1"/>
    <col min="527" max="527" width="14.5703125" customWidth="1"/>
    <col min="528" max="528" width="20.7109375" bestFit="1" customWidth="1"/>
    <col min="529" max="529" width="15" bestFit="1" customWidth="1"/>
    <col min="530" max="530" width="18.42578125" customWidth="1"/>
    <col min="531" max="531" width="17.7109375" bestFit="1" customWidth="1"/>
    <col min="769" max="769" width="35.7109375" bestFit="1" customWidth="1"/>
    <col min="770" max="770" width="9.7109375" customWidth="1"/>
    <col min="771" max="771" width="14.28515625" customWidth="1"/>
    <col min="772" max="772" width="11.140625" bestFit="1" customWidth="1"/>
    <col min="773" max="773" width="11.140625" customWidth="1"/>
    <col min="774" max="774" width="16" customWidth="1"/>
    <col min="775" max="775" width="15" customWidth="1"/>
    <col min="776" max="776" width="14.42578125" bestFit="1" customWidth="1"/>
    <col min="777" max="777" width="10.42578125" bestFit="1" customWidth="1"/>
    <col min="778" max="779" width="10.42578125" customWidth="1"/>
    <col min="780" max="781" width="14.5703125" bestFit="1" customWidth="1"/>
    <col min="782" max="782" width="16.5703125" customWidth="1"/>
    <col min="783" max="783" width="14.5703125" customWidth="1"/>
    <col min="784" max="784" width="20.7109375" bestFit="1" customWidth="1"/>
    <col min="785" max="785" width="15" bestFit="1" customWidth="1"/>
    <col min="786" max="786" width="18.42578125" customWidth="1"/>
    <col min="787" max="787" width="17.7109375" bestFit="1" customWidth="1"/>
    <col min="1025" max="1025" width="35.7109375" bestFit="1" customWidth="1"/>
    <col min="1026" max="1026" width="9.7109375" customWidth="1"/>
    <col min="1027" max="1027" width="14.28515625" customWidth="1"/>
    <col min="1028" max="1028" width="11.140625" bestFit="1" customWidth="1"/>
    <col min="1029" max="1029" width="11.140625" customWidth="1"/>
    <col min="1030" max="1030" width="16" customWidth="1"/>
    <col min="1031" max="1031" width="15" customWidth="1"/>
    <col min="1032" max="1032" width="14.42578125" bestFit="1" customWidth="1"/>
    <col min="1033" max="1033" width="10.42578125" bestFit="1" customWidth="1"/>
    <col min="1034" max="1035" width="10.42578125" customWidth="1"/>
    <col min="1036" max="1037" width="14.5703125" bestFit="1" customWidth="1"/>
    <col min="1038" max="1038" width="16.5703125" customWidth="1"/>
    <col min="1039" max="1039" width="14.5703125" customWidth="1"/>
    <col min="1040" max="1040" width="20.7109375" bestFit="1" customWidth="1"/>
    <col min="1041" max="1041" width="15" bestFit="1" customWidth="1"/>
    <col min="1042" max="1042" width="18.42578125" customWidth="1"/>
    <col min="1043" max="1043" width="17.7109375" bestFit="1" customWidth="1"/>
    <col min="1281" max="1281" width="35.7109375" bestFit="1" customWidth="1"/>
    <col min="1282" max="1282" width="9.7109375" customWidth="1"/>
    <col min="1283" max="1283" width="14.28515625" customWidth="1"/>
    <col min="1284" max="1284" width="11.140625" bestFit="1" customWidth="1"/>
    <col min="1285" max="1285" width="11.140625" customWidth="1"/>
    <col min="1286" max="1286" width="16" customWidth="1"/>
    <col min="1287" max="1287" width="15" customWidth="1"/>
    <col min="1288" max="1288" width="14.42578125" bestFit="1" customWidth="1"/>
    <col min="1289" max="1289" width="10.42578125" bestFit="1" customWidth="1"/>
    <col min="1290" max="1291" width="10.42578125" customWidth="1"/>
    <col min="1292" max="1293" width="14.5703125" bestFit="1" customWidth="1"/>
    <col min="1294" max="1294" width="16.5703125" customWidth="1"/>
    <col min="1295" max="1295" width="14.5703125" customWidth="1"/>
    <col min="1296" max="1296" width="20.7109375" bestFit="1" customWidth="1"/>
    <col min="1297" max="1297" width="15" bestFit="1" customWidth="1"/>
    <col min="1298" max="1298" width="18.42578125" customWidth="1"/>
    <col min="1299" max="1299" width="17.7109375" bestFit="1" customWidth="1"/>
    <col min="1537" max="1537" width="35.7109375" bestFit="1" customWidth="1"/>
    <col min="1538" max="1538" width="9.7109375" customWidth="1"/>
    <col min="1539" max="1539" width="14.28515625" customWidth="1"/>
    <col min="1540" max="1540" width="11.140625" bestFit="1" customWidth="1"/>
    <col min="1541" max="1541" width="11.140625" customWidth="1"/>
    <col min="1542" max="1542" width="16" customWidth="1"/>
    <col min="1543" max="1543" width="15" customWidth="1"/>
    <col min="1544" max="1544" width="14.42578125" bestFit="1" customWidth="1"/>
    <col min="1545" max="1545" width="10.42578125" bestFit="1" customWidth="1"/>
    <col min="1546" max="1547" width="10.42578125" customWidth="1"/>
    <col min="1548" max="1549" width="14.5703125" bestFit="1" customWidth="1"/>
    <col min="1550" max="1550" width="16.5703125" customWidth="1"/>
    <col min="1551" max="1551" width="14.5703125" customWidth="1"/>
    <col min="1552" max="1552" width="20.7109375" bestFit="1" customWidth="1"/>
    <col min="1553" max="1553" width="15" bestFit="1" customWidth="1"/>
    <col min="1554" max="1554" width="18.42578125" customWidth="1"/>
    <col min="1555" max="1555" width="17.7109375" bestFit="1" customWidth="1"/>
    <col min="1793" max="1793" width="35.7109375" bestFit="1" customWidth="1"/>
    <col min="1794" max="1794" width="9.7109375" customWidth="1"/>
    <col min="1795" max="1795" width="14.28515625" customWidth="1"/>
    <col min="1796" max="1796" width="11.140625" bestFit="1" customWidth="1"/>
    <col min="1797" max="1797" width="11.140625" customWidth="1"/>
    <col min="1798" max="1798" width="16" customWidth="1"/>
    <col min="1799" max="1799" width="15" customWidth="1"/>
    <col min="1800" max="1800" width="14.42578125" bestFit="1" customWidth="1"/>
    <col min="1801" max="1801" width="10.42578125" bestFit="1" customWidth="1"/>
    <col min="1802" max="1803" width="10.42578125" customWidth="1"/>
    <col min="1804" max="1805" width="14.5703125" bestFit="1" customWidth="1"/>
    <col min="1806" max="1806" width="16.5703125" customWidth="1"/>
    <col min="1807" max="1807" width="14.5703125" customWidth="1"/>
    <col min="1808" max="1808" width="20.7109375" bestFit="1" customWidth="1"/>
    <col min="1809" max="1809" width="15" bestFit="1" customWidth="1"/>
    <col min="1810" max="1810" width="18.42578125" customWidth="1"/>
    <col min="1811" max="1811" width="17.7109375" bestFit="1" customWidth="1"/>
    <col min="2049" max="2049" width="35.7109375" bestFit="1" customWidth="1"/>
    <col min="2050" max="2050" width="9.7109375" customWidth="1"/>
    <col min="2051" max="2051" width="14.28515625" customWidth="1"/>
    <col min="2052" max="2052" width="11.140625" bestFit="1" customWidth="1"/>
    <col min="2053" max="2053" width="11.140625" customWidth="1"/>
    <col min="2054" max="2054" width="16" customWidth="1"/>
    <col min="2055" max="2055" width="15" customWidth="1"/>
    <col min="2056" max="2056" width="14.42578125" bestFit="1" customWidth="1"/>
    <col min="2057" max="2057" width="10.42578125" bestFit="1" customWidth="1"/>
    <col min="2058" max="2059" width="10.42578125" customWidth="1"/>
    <col min="2060" max="2061" width="14.5703125" bestFit="1" customWidth="1"/>
    <col min="2062" max="2062" width="16.5703125" customWidth="1"/>
    <col min="2063" max="2063" width="14.5703125" customWidth="1"/>
    <col min="2064" max="2064" width="20.7109375" bestFit="1" customWidth="1"/>
    <col min="2065" max="2065" width="15" bestFit="1" customWidth="1"/>
    <col min="2066" max="2066" width="18.42578125" customWidth="1"/>
    <col min="2067" max="2067" width="17.7109375" bestFit="1" customWidth="1"/>
    <col min="2305" max="2305" width="35.7109375" bestFit="1" customWidth="1"/>
    <col min="2306" max="2306" width="9.7109375" customWidth="1"/>
    <col min="2307" max="2307" width="14.28515625" customWidth="1"/>
    <col min="2308" max="2308" width="11.140625" bestFit="1" customWidth="1"/>
    <col min="2309" max="2309" width="11.140625" customWidth="1"/>
    <col min="2310" max="2310" width="16" customWidth="1"/>
    <col min="2311" max="2311" width="15" customWidth="1"/>
    <col min="2312" max="2312" width="14.42578125" bestFit="1" customWidth="1"/>
    <col min="2313" max="2313" width="10.42578125" bestFit="1" customWidth="1"/>
    <col min="2314" max="2315" width="10.42578125" customWidth="1"/>
    <col min="2316" max="2317" width="14.5703125" bestFit="1" customWidth="1"/>
    <col min="2318" max="2318" width="16.5703125" customWidth="1"/>
    <col min="2319" max="2319" width="14.5703125" customWidth="1"/>
    <col min="2320" max="2320" width="20.7109375" bestFit="1" customWidth="1"/>
    <col min="2321" max="2321" width="15" bestFit="1" customWidth="1"/>
    <col min="2322" max="2322" width="18.42578125" customWidth="1"/>
    <col min="2323" max="2323" width="17.7109375" bestFit="1" customWidth="1"/>
    <col min="2561" max="2561" width="35.7109375" bestFit="1" customWidth="1"/>
    <col min="2562" max="2562" width="9.7109375" customWidth="1"/>
    <col min="2563" max="2563" width="14.28515625" customWidth="1"/>
    <col min="2564" max="2564" width="11.140625" bestFit="1" customWidth="1"/>
    <col min="2565" max="2565" width="11.140625" customWidth="1"/>
    <col min="2566" max="2566" width="16" customWidth="1"/>
    <col min="2567" max="2567" width="15" customWidth="1"/>
    <col min="2568" max="2568" width="14.42578125" bestFit="1" customWidth="1"/>
    <col min="2569" max="2569" width="10.42578125" bestFit="1" customWidth="1"/>
    <col min="2570" max="2571" width="10.42578125" customWidth="1"/>
    <col min="2572" max="2573" width="14.5703125" bestFit="1" customWidth="1"/>
    <col min="2574" max="2574" width="16.5703125" customWidth="1"/>
    <col min="2575" max="2575" width="14.5703125" customWidth="1"/>
    <col min="2576" max="2576" width="20.7109375" bestFit="1" customWidth="1"/>
    <col min="2577" max="2577" width="15" bestFit="1" customWidth="1"/>
    <col min="2578" max="2578" width="18.42578125" customWidth="1"/>
    <col min="2579" max="2579" width="17.7109375" bestFit="1" customWidth="1"/>
    <col min="2817" max="2817" width="35.7109375" bestFit="1" customWidth="1"/>
    <col min="2818" max="2818" width="9.7109375" customWidth="1"/>
    <col min="2819" max="2819" width="14.28515625" customWidth="1"/>
    <col min="2820" max="2820" width="11.140625" bestFit="1" customWidth="1"/>
    <col min="2821" max="2821" width="11.140625" customWidth="1"/>
    <col min="2822" max="2822" width="16" customWidth="1"/>
    <col min="2823" max="2823" width="15" customWidth="1"/>
    <col min="2824" max="2824" width="14.42578125" bestFit="1" customWidth="1"/>
    <col min="2825" max="2825" width="10.42578125" bestFit="1" customWidth="1"/>
    <col min="2826" max="2827" width="10.42578125" customWidth="1"/>
    <col min="2828" max="2829" width="14.5703125" bestFit="1" customWidth="1"/>
    <col min="2830" max="2830" width="16.5703125" customWidth="1"/>
    <col min="2831" max="2831" width="14.5703125" customWidth="1"/>
    <col min="2832" max="2832" width="20.7109375" bestFit="1" customWidth="1"/>
    <col min="2833" max="2833" width="15" bestFit="1" customWidth="1"/>
    <col min="2834" max="2834" width="18.42578125" customWidth="1"/>
    <col min="2835" max="2835" width="17.7109375" bestFit="1" customWidth="1"/>
    <col min="3073" max="3073" width="35.7109375" bestFit="1" customWidth="1"/>
    <col min="3074" max="3074" width="9.7109375" customWidth="1"/>
    <col min="3075" max="3075" width="14.28515625" customWidth="1"/>
    <col min="3076" max="3076" width="11.140625" bestFit="1" customWidth="1"/>
    <col min="3077" max="3077" width="11.140625" customWidth="1"/>
    <col min="3078" max="3078" width="16" customWidth="1"/>
    <col min="3079" max="3079" width="15" customWidth="1"/>
    <col min="3080" max="3080" width="14.42578125" bestFit="1" customWidth="1"/>
    <col min="3081" max="3081" width="10.42578125" bestFit="1" customWidth="1"/>
    <col min="3082" max="3083" width="10.42578125" customWidth="1"/>
    <col min="3084" max="3085" width="14.5703125" bestFit="1" customWidth="1"/>
    <col min="3086" max="3086" width="16.5703125" customWidth="1"/>
    <col min="3087" max="3087" width="14.5703125" customWidth="1"/>
    <col min="3088" max="3088" width="20.7109375" bestFit="1" customWidth="1"/>
    <col min="3089" max="3089" width="15" bestFit="1" customWidth="1"/>
    <col min="3090" max="3090" width="18.42578125" customWidth="1"/>
    <col min="3091" max="3091" width="17.7109375" bestFit="1" customWidth="1"/>
    <col min="3329" max="3329" width="35.7109375" bestFit="1" customWidth="1"/>
    <col min="3330" max="3330" width="9.7109375" customWidth="1"/>
    <col min="3331" max="3331" width="14.28515625" customWidth="1"/>
    <col min="3332" max="3332" width="11.140625" bestFit="1" customWidth="1"/>
    <col min="3333" max="3333" width="11.140625" customWidth="1"/>
    <col min="3334" max="3334" width="16" customWidth="1"/>
    <col min="3335" max="3335" width="15" customWidth="1"/>
    <col min="3336" max="3336" width="14.42578125" bestFit="1" customWidth="1"/>
    <col min="3337" max="3337" width="10.42578125" bestFit="1" customWidth="1"/>
    <col min="3338" max="3339" width="10.42578125" customWidth="1"/>
    <col min="3340" max="3341" width="14.5703125" bestFit="1" customWidth="1"/>
    <col min="3342" max="3342" width="16.5703125" customWidth="1"/>
    <col min="3343" max="3343" width="14.5703125" customWidth="1"/>
    <col min="3344" max="3344" width="20.7109375" bestFit="1" customWidth="1"/>
    <col min="3345" max="3345" width="15" bestFit="1" customWidth="1"/>
    <col min="3346" max="3346" width="18.42578125" customWidth="1"/>
    <col min="3347" max="3347" width="17.7109375" bestFit="1" customWidth="1"/>
    <col min="3585" max="3585" width="35.7109375" bestFit="1" customWidth="1"/>
    <col min="3586" max="3586" width="9.7109375" customWidth="1"/>
    <col min="3587" max="3587" width="14.28515625" customWidth="1"/>
    <col min="3588" max="3588" width="11.140625" bestFit="1" customWidth="1"/>
    <col min="3589" max="3589" width="11.140625" customWidth="1"/>
    <col min="3590" max="3590" width="16" customWidth="1"/>
    <col min="3591" max="3591" width="15" customWidth="1"/>
    <col min="3592" max="3592" width="14.42578125" bestFit="1" customWidth="1"/>
    <col min="3593" max="3593" width="10.42578125" bestFit="1" customWidth="1"/>
    <col min="3594" max="3595" width="10.42578125" customWidth="1"/>
    <col min="3596" max="3597" width="14.5703125" bestFit="1" customWidth="1"/>
    <col min="3598" max="3598" width="16.5703125" customWidth="1"/>
    <col min="3599" max="3599" width="14.5703125" customWidth="1"/>
    <col min="3600" max="3600" width="20.7109375" bestFit="1" customWidth="1"/>
    <col min="3601" max="3601" width="15" bestFit="1" customWidth="1"/>
    <col min="3602" max="3602" width="18.42578125" customWidth="1"/>
    <col min="3603" max="3603" width="17.7109375" bestFit="1" customWidth="1"/>
    <col min="3841" max="3841" width="35.7109375" bestFit="1" customWidth="1"/>
    <col min="3842" max="3842" width="9.7109375" customWidth="1"/>
    <col min="3843" max="3843" width="14.28515625" customWidth="1"/>
    <col min="3844" max="3844" width="11.140625" bestFit="1" customWidth="1"/>
    <col min="3845" max="3845" width="11.140625" customWidth="1"/>
    <col min="3846" max="3846" width="16" customWidth="1"/>
    <col min="3847" max="3847" width="15" customWidth="1"/>
    <col min="3848" max="3848" width="14.42578125" bestFit="1" customWidth="1"/>
    <col min="3849" max="3849" width="10.42578125" bestFit="1" customWidth="1"/>
    <col min="3850" max="3851" width="10.42578125" customWidth="1"/>
    <col min="3852" max="3853" width="14.5703125" bestFit="1" customWidth="1"/>
    <col min="3854" max="3854" width="16.5703125" customWidth="1"/>
    <col min="3855" max="3855" width="14.5703125" customWidth="1"/>
    <col min="3856" max="3856" width="20.7109375" bestFit="1" customWidth="1"/>
    <col min="3857" max="3857" width="15" bestFit="1" customWidth="1"/>
    <col min="3858" max="3858" width="18.42578125" customWidth="1"/>
    <col min="3859" max="3859" width="17.7109375" bestFit="1" customWidth="1"/>
    <col min="4097" max="4097" width="35.7109375" bestFit="1" customWidth="1"/>
    <col min="4098" max="4098" width="9.7109375" customWidth="1"/>
    <col min="4099" max="4099" width="14.28515625" customWidth="1"/>
    <col min="4100" max="4100" width="11.140625" bestFit="1" customWidth="1"/>
    <col min="4101" max="4101" width="11.140625" customWidth="1"/>
    <col min="4102" max="4102" width="16" customWidth="1"/>
    <col min="4103" max="4103" width="15" customWidth="1"/>
    <col min="4104" max="4104" width="14.42578125" bestFit="1" customWidth="1"/>
    <col min="4105" max="4105" width="10.42578125" bestFit="1" customWidth="1"/>
    <col min="4106" max="4107" width="10.42578125" customWidth="1"/>
    <col min="4108" max="4109" width="14.5703125" bestFit="1" customWidth="1"/>
    <col min="4110" max="4110" width="16.5703125" customWidth="1"/>
    <col min="4111" max="4111" width="14.5703125" customWidth="1"/>
    <col min="4112" max="4112" width="20.7109375" bestFit="1" customWidth="1"/>
    <col min="4113" max="4113" width="15" bestFit="1" customWidth="1"/>
    <col min="4114" max="4114" width="18.42578125" customWidth="1"/>
    <col min="4115" max="4115" width="17.7109375" bestFit="1" customWidth="1"/>
    <col min="4353" max="4353" width="35.7109375" bestFit="1" customWidth="1"/>
    <col min="4354" max="4354" width="9.7109375" customWidth="1"/>
    <col min="4355" max="4355" width="14.28515625" customWidth="1"/>
    <col min="4356" max="4356" width="11.140625" bestFit="1" customWidth="1"/>
    <col min="4357" max="4357" width="11.140625" customWidth="1"/>
    <col min="4358" max="4358" width="16" customWidth="1"/>
    <col min="4359" max="4359" width="15" customWidth="1"/>
    <col min="4360" max="4360" width="14.42578125" bestFit="1" customWidth="1"/>
    <col min="4361" max="4361" width="10.42578125" bestFit="1" customWidth="1"/>
    <col min="4362" max="4363" width="10.42578125" customWidth="1"/>
    <col min="4364" max="4365" width="14.5703125" bestFit="1" customWidth="1"/>
    <col min="4366" max="4366" width="16.5703125" customWidth="1"/>
    <col min="4367" max="4367" width="14.5703125" customWidth="1"/>
    <col min="4368" max="4368" width="20.7109375" bestFit="1" customWidth="1"/>
    <col min="4369" max="4369" width="15" bestFit="1" customWidth="1"/>
    <col min="4370" max="4370" width="18.42578125" customWidth="1"/>
    <col min="4371" max="4371" width="17.7109375" bestFit="1" customWidth="1"/>
    <col min="4609" max="4609" width="35.7109375" bestFit="1" customWidth="1"/>
    <col min="4610" max="4610" width="9.7109375" customWidth="1"/>
    <col min="4611" max="4611" width="14.28515625" customWidth="1"/>
    <col min="4612" max="4612" width="11.140625" bestFit="1" customWidth="1"/>
    <col min="4613" max="4613" width="11.140625" customWidth="1"/>
    <col min="4614" max="4614" width="16" customWidth="1"/>
    <col min="4615" max="4615" width="15" customWidth="1"/>
    <col min="4616" max="4616" width="14.42578125" bestFit="1" customWidth="1"/>
    <col min="4617" max="4617" width="10.42578125" bestFit="1" customWidth="1"/>
    <col min="4618" max="4619" width="10.42578125" customWidth="1"/>
    <col min="4620" max="4621" width="14.5703125" bestFit="1" customWidth="1"/>
    <col min="4622" max="4622" width="16.5703125" customWidth="1"/>
    <col min="4623" max="4623" width="14.5703125" customWidth="1"/>
    <col min="4624" max="4624" width="20.7109375" bestFit="1" customWidth="1"/>
    <col min="4625" max="4625" width="15" bestFit="1" customWidth="1"/>
    <col min="4626" max="4626" width="18.42578125" customWidth="1"/>
    <col min="4627" max="4627" width="17.7109375" bestFit="1" customWidth="1"/>
    <col min="4865" max="4865" width="35.7109375" bestFit="1" customWidth="1"/>
    <col min="4866" max="4866" width="9.7109375" customWidth="1"/>
    <col min="4867" max="4867" width="14.28515625" customWidth="1"/>
    <col min="4868" max="4868" width="11.140625" bestFit="1" customWidth="1"/>
    <col min="4869" max="4869" width="11.140625" customWidth="1"/>
    <col min="4870" max="4870" width="16" customWidth="1"/>
    <col min="4871" max="4871" width="15" customWidth="1"/>
    <col min="4872" max="4872" width="14.42578125" bestFit="1" customWidth="1"/>
    <col min="4873" max="4873" width="10.42578125" bestFit="1" customWidth="1"/>
    <col min="4874" max="4875" width="10.42578125" customWidth="1"/>
    <col min="4876" max="4877" width="14.5703125" bestFit="1" customWidth="1"/>
    <col min="4878" max="4878" width="16.5703125" customWidth="1"/>
    <col min="4879" max="4879" width="14.5703125" customWidth="1"/>
    <col min="4880" max="4880" width="20.7109375" bestFit="1" customWidth="1"/>
    <col min="4881" max="4881" width="15" bestFit="1" customWidth="1"/>
    <col min="4882" max="4882" width="18.42578125" customWidth="1"/>
    <col min="4883" max="4883" width="17.7109375" bestFit="1" customWidth="1"/>
    <col min="5121" max="5121" width="35.7109375" bestFit="1" customWidth="1"/>
    <col min="5122" max="5122" width="9.7109375" customWidth="1"/>
    <col min="5123" max="5123" width="14.28515625" customWidth="1"/>
    <col min="5124" max="5124" width="11.140625" bestFit="1" customWidth="1"/>
    <col min="5125" max="5125" width="11.140625" customWidth="1"/>
    <col min="5126" max="5126" width="16" customWidth="1"/>
    <col min="5127" max="5127" width="15" customWidth="1"/>
    <col min="5128" max="5128" width="14.42578125" bestFit="1" customWidth="1"/>
    <col min="5129" max="5129" width="10.42578125" bestFit="1" customWidth="1"/>
    <col min="5130" max="5131" width="10.42578125" customWidth="1"/>
    <col min="5132" max="5133" width="14.5703125" bestFit="1" customWidth="1"/>
    <col min="5134" max="5134" width="16.5703125" customWidth="1"/>
    <col min="5135" max="5135" width="14.5703125" customWidth="1"/>
    <col min="5136" max="5136" width="20.7109375" bestFit="1" customWidth="1"/>
    <col min="5137" max="5137" width="15" bestFit="1" customWidth="1"/>
    <col min="5138" max="5138" width="18.42578125" customWidth="1"/>
    <col min="5139" max="5139" width="17.7109375" bestFit="1" customWidth="1"/>
    <col min="5377" max="5377" width="35.7109375" bestFit="1" customWidth="1"/>
    <col min="5378" max="5378" width="9.7109375" customWidth="1"/>
    <col min="5379" max="5379" width="14.28515625" customWidth="1"/>
    <col min="5380" max="5380" width="11.140625" bestFit="1" customWidth="1"/>
    <col min="5381" max="5381" width="11.140625" customWidth="1"/>
    <col min="5382" max="5382" width="16" customWidth="1"/>
    <col min="5383" max="5383" width="15" customWidth="1"/>
    <col min="5384" max="5384" width="14.42578125" bestFit="1" customWidth="1"/>
    <col min="5385" max="5385" width="10.42578125" bestFit="1" customWidth="1"/>
    <col min="5386" max="5387" width="10.42578125" customWidth="1"/>
    <col min="5388" max="5389" width="14.5703125" bestFit="1" customWidth="1"/>
    <col min="5390" max="5390" width="16.5703125" customWidth="1"/>
    <col min="5391" max="5391" width="14.5703125" customWidth="1"/>
    <col min="5392" max="5392" width="20.7109375" bestFit="1" customWidth="1"/>
    <col min="5393" max="5393" width="15" bestFit="1" customWidth="1"/>
    <col min="5394" max="5394" width="18.42578125" customWidth="1"/>
    <col min="5395" max="5395" width="17.7109375" bestFit="1" customWidth="1"/>
    <col min="5633" max="5633" width="35.7109375" bestFit="1" customWidth="1"/>
    <col min="5634" max="5634" width="9.7109375" customWidth="1"/>
    <col min="5635" max="5635" width="14.28515625" customWidth="1"/>
    <col min="5636" max="5636" width="11.140625" bestFit="1" customWidth="1"/>
    <col min="5637" max="5637" width="11.140625" customWidth="1"/>
    <col min="5638" max="5638" width="16" customWidth="1"/>
    <col min="5639" max="5639" width="15" customWidth="1"/>
    <col min="5640" max="5640" width="14.42578125" bestFit="1" customWidth="1"/>
    <col min="5641" max="5641" width="10.42578125" bestFit="1" customWidth="1"/>
    <col min="5642" max="5643" width="10.42578125" customWidth="1"/>
    <col min="5644" max="5645" width="14.5703125" bestFit="1" customWidth="1"/>
    <col min="5646" max="5646" width="16.5703125" customWidth="1"/>
    <col min="5647" max="5647" width="14.5703125" customWidth="1"/>
    <col min="5648" max="5648" width="20.7109375" bestFit="1" customWidth="1"/>
    <col min="5649" max="5649" width="15" bestFit="1" customWidth="1"/>
    <col min="5650" max="5650" width="18.42578125" customWidth="1"/>
    <col min="5651" max="5651" width="17.7109375" bestFit="1" customWidth="1"/>
    <col min="5889" max="5889" width="35.7109375" bestFit="1" customWidth="1"/>
    <col min="5890" max="5890" width="9.7109375" customWidth="1"/>
    <col min="5891" max="5891" width="14.28515625" customWidth="1"/>
    <col min="5892" max="5892" width="11.140625" bestFit="1" customWidth="1"/>
    <col min="5893" max="5893" width="11.140625" customWidth="1"/>
    <col min="5894" max="5894" width="16" customWidth="1"/>
    <col min="5895" max="5895" width="15" customWidth="1"/>
    <col min="5896" max="5896" width="14.42578125" bestFit="1" customWidth="1"/>
    <col min="5897" max="5897" width="10.42578125" bestFit="1" customWidth="1"/>
    <col min="5898" max="5899" width="10.42578125" customWidth="1"/>
    <col min="5900" max="5901" width="14.5703125" bestFit="1" customWidth="1"/>
    <col min="5902" max="5902" width="16.5703125" customWidth="1"/>
    <col min="5903" max="5903" width="14.5703125" customWidth="1"/>
    <col min="5904" max="5904" width="20.7109375" bestFit="1" customWidth="1"/>
    <col min="5905" max="5905" width="15" bestFit="1" customWidth="1"/>
    <col min="5906" max="5906" width="18.42578125" customWidth="1"/>
    <col min="5907" max="5907" width="17.7109375" bestFit="1" customWidth="1"/>
    <col min="6145" max="6145" width="35.7109375" bestFit="1" customWidth="1"/>
    <col min="6146" max="6146" width="9.7109375" customWidth="1"/>
    <col min="6147" max="6147" width="14.28515625" customWidth="1"/>
    <col min="6148" max="6148" width="11.140625" bestFit="1" customWidth="1"/>
    <col min="6149" max="6149" width="11.140625" customWidth="1"/>
    <col min="6150" max="6150" width="16" customWidth="1"/>
    <col min="6151" max="6151" width="15" customWidth="1"/>
    <col min="6152" max="6152" width="14.42578125" bestFit="1" customWidth="1"/>
    <col min="6153" max="6153" width="10.42578125" bestFit="1" customWidth="1"/>
    <col min="6154" max="6155" width="10.42578125" customWidth="1"/>
    <col min="6156" max="6157" width="14.5703125" bestFit="1" customWidth="1"/>
    <col min="6158" max="6158" width="16.5703125" customWidth="1"/>
    <col min="6159" max="6159" width="14.5703125" customWidth="1"/>
    <col min="6160" max="6160" width="20.7109375" bestFit="1" customWidth="1"/>
    <col min="6161" max="6161" width="15" bestFit="1" customWidth="1"/>
    <col min="6162" max="6162" width="18.42578125" customWidth="1"/>
    <col min="6163" max="6163" width="17.7109375" bestFit="1" customWidth="1"/>
    <col min="6401" max="6401" width="35.7109375" bestFit="1" customWidth="1"/>
    <col min="6402" max="6402" width="9.7109375" customWidth="1"/>
    <col min="6403" max="6403" width="14.28515625" customWidth="1"/>
    <col min="6404" max="6404" width="11.140625" bestFit="1" customWidth="1"/>
    <col min="6405" max="6405" width="11.140625" customWidth="1"/>
    <col min="6406" max="6406" width="16" customWidth="1"/>
    <col min="6407" max="6407" width="15" customWidth="1"/>
    <col min="6408" max="6408" width="14.42578125" bestFit="1" customWidth="1"/>
    <col min="6409" max="6409" width="10.42578125" bestFit="1" customWidth="1"/>
    <col min="6410" max="6411" width="10.42578125" customWidth="1"/>
    <col min="6412" max="6413" width="14.5703125" bestFit="1" customWidth="1"/>
    <col min="6414" max="6414" width="16.5703125" customWidth="1"/>
    <col min="6415" max="6415" width="14.5703125" customWidth="1"/>
    <col min="6416" max="6416" width="20.7109375" bestFit="1" customWidth="1"/>
    <col min="6417" max="6417" width="15" bestFit="1" customWidth="1"/>
    <col min="6418" max="6418" width="18.42578125" customWidth="1"/>
    <col min="6419" max="6419" width="17.7109375" bestFit="1" customWidth="1"/>
    <col min="6657" max="6657" width="35.7109375" bestFit="1" customWidth="1"/>
    <col min="6658" max="6658" width="9.7109375" customWidth="1"/>
    <col min="6659" max="6659" width="14.28515625" customWidth="1"/>
    <col min="6660" max="6660" width="11.140625" bestFit="1" customWidth="1"/>
    <col min="6661" max="6661" width="11.140625" customWidth="1"/>
    <col min="6662" max="6662" width="16" customWidth="1"/>
    <col min="6663" max="6663" width="15" customWidth="1"/>
    <col min="6664" max="6664" width="14.42578125" bestFit="1" customWidth="1"/>
    <col min="6665" max="6665" width="10.42578125" bestFit="1" customWidth="1"/>
    <col min="6666" max="6667" width="10.42578125" customWidth="1"/>
    <col min="6668" max="6669" width="14.5703125" bestFit="1" customWidth="1"/>
    <col min="6670" max="6670" width="16.5703125" customWidth="1"/>
    <col min="6671" max="6671" width="14.5703125" customWidth="1"/>
    <col min="6672" max="6672" width="20.7109375" bestFit="1" customWidth="1"/>
    <col min="6673" max="6673" width="15" bestFit="1" customWidth="1"/>
    <col min="6674" max="6674" width="18.42578125" customWidth="1"/>
    <col min="6675" max="6675" width="17.7109375" bestFit="1" customWidth="1"/>
    <col min="6913" max="6913" width="35.7109375" bestFit="1" customWidth="1"/>
    <col min="6914" max="6914" width="9.7109375" customWidth="1"/>
    <col min="6915" max="6915" width="14.28515625" customWidth="1"/>
    <col min="6916" max="6916" width="11.140625" bestFit="1" customWidth="1"/>
    <col min="6917" max="6917" width="11.140625" customWidth="1"/>
    <col min="6918" max="6918" width="16" customWidth="1"/>
    <col min="6919" max="6919" width="15" customWidth="1"/>
    <col min="6920" max="6920" width="14.42578125" bestFit="1" customWidth="1"/>
    <col min="6921" max="6921" width="10.42578125" bestFit="1" customWidth="1"/>
    <col min="6922" max="6923" width="10.42578125" customWidth="1"/>
    <col min="6924" max="6925" width="14.5703125" bestFit="1" customWidth="1"/>
    <col min="6926" max="6926" width="16.5703125" customWidth="1"/>
    <col min="6927" max="6927" width="14.5703125" customWidth="1"/>
    <col min="6928" max="6928" width="20.7109375" bestFit="1" customWidth="1"/>
    <col min="6929" max="6929" width="15" bestFit="1" customWidth="1"/>
    <col min="6930" max="6930" width="18.42578125" customWidth="1"/>
    <col min="6931" max="6931" width="17.7109375" bestFit="1" customWidth="1"/>
    <col min="7169" max="7169" width="35.7109375" bestFit="1" customWidth="1"/>
    <col min="7170" max="7170" width="9.7109375" customWidth="1"/>
    <col min="7171" max="7171" width="14.28515625" customWidth="1"/>
    <col min="7172" max="7172" width="11.140625" bestFit="1" customWidth="1"/>
    <col min="7173" max="7173" width="11.140625" customWidth="1"/>
    <col min="7174" max="7174" width="16" customWidth="1"/>
    <col min="7175" max="7175" width="15" customWidth="1"/>
    <col min="7176" max="7176" width="14.42578125" bestFit="1" customWidth="1"/>
    <col min="7177" max="7177" width="10.42578125" bestFit="1" customWidth="1"/>
    <col min="7178" max="7179" width="10.42578125" customWidth="1"/>
    <col min="7180" max="7181" width="14.5703125" bestFit="1" customWidth="1"/>
    <col min="7182" max="7182" width="16.5703125" customWidth="1"/>
    <col min="7183" max="7183" width="14.5703125" customWidth="1"/>
    <col min="7184" max="7184" width="20.7109375" bestFit="1" customWidth="1"/>
    <col min="7185" max="7185" width="15" bestFit="1" customWidth="1"/>
    <col min="7186" max="7186" width="18.42578125" customWidth="1"/>
    <col min="7187" max="7187" width="17.7109375" bestFit="1" customWidth="1"/>
    <col min="7425" max="7425" width="35.7109375" bestFit="1" customWidth="1"/>
    <col min="7426" max="7426" width="9.7109375" customWidth="1"/>
    <col min="7427" max="7427" width="14.28515625" customWidth="1"/>
    <col min="7428" max="7428" width="11.140625" bestFit="1" customWidth="1"/>
    <col min="7429" max="7429" width="11.140625" customWidth="1"/>
    <col min="7430" max="7430" width="16" customWidth="1"/>
    <col min="7431" max="7431" width="15" customWidth="1"/>
    <col min="7432" max="7432" width="14.42578125" bestFit="1" customWidth="1"/>
    <col min="7433" max="7433" width="10.42578125" bestFit="1" customWidth="1"/>
    <col min="7434" max="7435" width="10.42578125" customWidth="1"/>
    <col min="7436" max="7437" width="14.5703125" bestFit="1" customWidth="1"/>
    <col min="7438" max="7438" width="16.5703125" customWidth="1"/>
    <col min="7439" max="7439" width="14.5703125" customWidth="1"/>
    <col min="7440" max="7440" width="20.7109375" bestFit="1" customWidth="1"/>
    <col min="7441" max="7441" width="15" bestFit="1" customWidth="1"/>
    <col min="7442" max="7442" width="18.42578125" customWidth="1"/>
    <col min="7443" max="7443" width="17.7109375" bestFit="1" customWidth="1"/>
    <col min="7681" max="7681" width="35.7109375" bestFit="1" customWidth="1"/>
    <col min="7682" max="7682" width="9.7109375" customWidth="1"/>
    <col min="7683" max="7683" width="14.28515625" customWidth="1"/>
    <col min="7684" max="7684" width="11.140625" bestFit="1" customWidth="1"/>
    <col min="7685" max="7685" width="11.140625" customWidth="1"/>
    <col min="7686" max="7686" width="16" customWidth="1"/>
    <col min="7687" max="7687" width="15" customWidth="1"/>
    <col min="7688" max="7688" width="14.42578125" bestFit="1" customWidth="1"/>
    <col min="7689" max="7689" width="10.42578125" bestFit="1" customWidth="1"/>
    <col min="7690" max="7691" width="10.42578125" customWidth="1"/>
    <col min="7692" max="7693" width="14.5703125" bestFit="1" customWidth="1"/>
    <col min="7694" max="7694" width="16.5703125" customWidth="1"/>
    <col min="7695" max="7695" width="14.5703125" customWidth="1"/>
    <col min="7696" max="7696" width="20.7109375" bestFit="1" customWidth="1"/>
    <col min="7697" max="7697" width="15" bestFit="1" customWidth="1"/>
    <col min="7698" max="7698" width="18.42578125" customWidth="1"/>
    <col min="7699" max="7699" width="17.7109375" bestFit="1" customWidth="1"/>
    <col min="7937" max="7937" width="35.7109375" bestFit="1" customWidth="1"/>
    <col min="7938" max="7938" width="9.7109375" customWidth="1"/>
    <col min="7939" max="7939" width="14.28515625" customWidth="1"/>
    <col min="7940" max="7940" width="11.140625" bestFit="1" customWidth="1"/>
    <col min="7941" max="7941" width="11.140625" customWidth="1"/>
    <col min="7942" max="7942" width="16" customWidth="1"/>
    <col min="7943" max="7943" width="15" customWidth="1"/>
    <col min="7944" max="7944" width="14.42578125" bestFit="1" customWidth="1"/>
    <col min="7945" max="7945" width="10.42578125" bestFit="1" customWidth="1"/>
    <col min="7946" max="7947" width="10.42578125" customWidth="1"/>
    <col min="7948" max="7949" width="14.5703125" bestFit="1" customWidth="1"/>
    <col min="7950" max="7950" width="16.5703125" customWidth="1"/>
    <col min="7951" max="7951" width="14.5703125" customWidth="1"/>
    <col min="7952" max="7952" width="20.7109375" bestFit="1" customWidth="1"/>
    <col min="7953" max="7953" width="15" bestFit="1" customWidth="1"/>
    <col min="7954" max="7954" width="18.42578125" customWidth="1"/>
    <col min="7955" max="7955" width="17.7109375" bestFit="1" customWidth="1"/>
    <col min="8193" max="8193" width="35.7109375" bestFit="1" customWidth="1"/>
    <col min="8194" max="8194" width="9.7109375" customWidth="1"/>
    <col min="8195" max="8195" width="14.28515625" customWidth="1"/>
    <col min="8196" max="8196" width="11.140625" bestFit="1" customWidth="1"/>
    <col min="8197" max="8197" width="11.140625" customWidth="1"/>
    <col min="8198" max="8198" width="16" customWidth="1"/>
    <col min="8199" max="8199" width="15" customWidth="1"/>
    <col min="8200" max="8200" width="14.42578125" bestFit="1" customWidth="1"/>
    <col min="8201" max="8201" width="10.42578125" bestFit="1" customWidth="1"/>
    <col min="8202" max="8203" width="10.42578125" customWidth="1"/>
    <col min="8204" max="8205" width="14.5703125" bestFit="1" customWidth="1"/>
    <col min="8206" max="8206" width="16.5703125" customWidth="1"/>
    <col min="8207" max="8207" width="14.5703125" customWidth="1"/>
    <col min="8208" max="8208" width="20.7109375" bestFit="1" customWidth="1"/>
    <col min="8209" max="8209" width="15" bestFit="1" customWidth="1"/>
    <col min="8210" max="8210" width="18.42578125" customWidth="1"/>
    <col min="8211" max="8211" width="17.7109375" bestFit="1" customWidth="1"/>
    <col min="8449" max="8449" width="35.7109375" bestFit="1" customWidth="1"/>
    <col min="8450" max="8450" width="9.7109375" customWidth="1"/>
    <col min="8451" max="8451" width="14.28515625" customWidth="1"/>
    <col min="8452" max="8452" width="11.140625" bestFit="1" customWidth="1"/>
    <col min="8453" max="8453" width="11.140625" customWidth="1"/>
    <col min="8454" max="8454" width="16" customWidth="1"/>
    <col min="8455" max="8455" width="15" customWidth="1"/>
    <col min="8456" max="8456" width="14.42578125" bestFit="1" customWidth="1"/>
    <col min="8457" max="8457" width="10.42578125" bestFit="1" customWidth="1"/>
    <col min="8458" max="8459" width="10.42578125" customWidth="1"/>
    <col min="8460" max="8461" width="14.5703125" bestFit="1" customWidth="1"/>
    <col min="8462" max="8462" width="16.5703125" customWidth="1"/>
    <col min="8463" max="8463" width="14.5703125" customWidth="1"/>
    <col min="8464" max="8464" width="20.7109375" bestFit="1" customWidth="1"/>
    <col min="8465" max="8465" width="15" bestFit="1" customWidth="1"/>
    <col min="8466" max="8466" width="18.42578125" customWidth="1"/>
    <col min="8467" max="8467" width="17.7109375" bestFit="1" customWidth="1"/>
    <col min="8705" max="8705" width="35.7109375" bestFit="1" customWidth="1"/>
    <col min="8706" max="8706" width="9.7109375" customWidth="1"/>
    <col min="8707" max="8707" width="14.28515625" customWidth="1"/>
    <col min="8708" max="8708" width="11.140625" bestFit="1" customWidth="1"/>
    <col min="8709" max="8709" width="11.140625" customWidth="1"/>
    <col min="8710" max="8710" width="16" customWidth="1"/>
    <col min="8711" max="8711" width="15" customWidth="1"/>
    <col min="8712" max="8712" width="14.42578125" bestFit="1" customWidth="1"/>
    <col min="8713" max="8713" width="10.42578125" bestFit="1" customWidth="1"/>
    <col min="8714" max="8715" width="10.42578125" customWidth="1"/>
    <col min="8716" max="8717" width="14.5703125" bestFit="1" customWidth="1"/>
    <col min="8718" max="8718" width="16.5703125" customWidth="1"/>
    <col min="8719" max="8719" width="14.5703125" customWidth="1"/>
    <col min="8720" max="8720" width="20.7109375" bestFit="1" customWidth="1"/>
    <col min="8721" max="8721" width="15" bestFit="1" customWidth="1"/>
    <col min="8722" max="8722" width="18.42578125" customWidth="1"/>
    <col min="8723" max="8723" width="17.7109375" bestFit="1" customWidth="1"/>
    <col min="8961" max="8961" width="35.7109375" bestFit="1" customWidth="1"/>
    <col min="8962" max="8962" width="9.7109375" customWidth="1"/>
    <col min="8963" max="8963" width="14.28515625" customWidth="1"/>
    <col min="8964" max="8964" width="11.140625" bestFit="1" customWidth="1"/>
    <col min="8965" max="8965" width="11.140625" customWidth="1"/>
    <col min="8966" max="8966" width="16" customWidth="1"/>
    <col min="8967" max="8967" width="15" customWidth="1"/>
    <col min="8968" max="8968" width="14.42578125" bestFit="1" customWidth="1"/>
    <col min="8969" max="8969" width="10.42578125" bestFit="1" customWidth="1"/>
    <col min="8970" max="8971" width="10.42578125" customWidth="1"/>
    <col min="8972" max="8973" width="14.5703125" bestFit="1" customWidth="1"/>
    <col min="8974" max="8974" width="16.5703125" customWidth="1"/>
    <col min="8975" max="8975" width="14.5703125" customWidth="1"/>
    <col min="8976" max="8976" width="20.7109375" bestFit="1" customWidth="1"/>
    <col min="8977" max="8977" width="15" bestFit="1" customWidth="1"/>
    <col min="8978" max="8978" width="18.42578125" customWidth="1"/>
    <col min="8979" max="8979" width="17.7109375" bestFit="1" customWidth="1"/>
    <col min="9217" max="9217" width="35.7109375" bestFit="1" customWidth="1"/>
    <col min="9218" max="9218" width="9.7109375" customWidth="1"/>
    <col min="9219" max="9219" width="14.28515625" customWidth="1"/>
    <col min="9220" max="9220" width="11.140625" bestFit="1" customWidth="1"/>
    <col min="9221" max="9221" width="11.140625" customWidth="1"/>
    <col min="9222" max="9222" width="16" customWidth="1"/>
    <col min="9223" max="9223" width="15" customWidth="1"/>
    <col min="9224" max="9224" width="14.42578125" bestFit="1" customWidth="1"/>
    <col min="9225" max="9225" width="10.42578125" bestFit="1" customWidth="1"/>
    <col min="9226" max="9227" width="10.42578125" customWidth="1"/>
    <col min="9228" max="9229" width="14.5703125" bestFit="1" customWidth="1"/>
    <col min="9230" max="9230" width="16.5703125" customWidth="1"/>
    <col min="9231" max="9231" width="14.5703125" customWidth="1"/>
    <col min="9232" max="9232" width="20.7109375" bestFit="1" customWidth="1"/>
    <col min="9233" max="9233" width="15" bestFit="1" customWidth="1"/>
    <col min="9234" max="9234" width="18.42578125" customWidth="1"/>
    <col min="9235" max="9235" width="17.7109375" bestFit="1" customWidth="1"/>
    <col min="9473" max="9473" width="35.7109375" bestFit="1" customWidth="1"/>
    <col min="9474" max="9474" width="9.7109375" customWidth="1"/>
    <col min="9475" max="9475" width="14.28515625" customWidth="1"/>
    <col min="9476" max="9476" width="11.140625" bestFit="1" customWidth="1"/>
    <col min="9477" max="9477" width="11.140625" customWidth="1"/>
    <col min="9478" max="9478" width="16" customWidth="1"/>
    <col min="9479" max="9479" width="15" customWidth="1"/>
    <col min="9480" max="9480" width="14.42578125" bestFit="1" customWidth="1"/>
    <col min="9481" max="9481" width="10.42578125" bestFit="1" customWidth="1"/>
    <col min="9482" max="9483" width="10.42578125" customWidth="1"/>
    <col min="9484" max="9485" width="14.5703125" bestFit="1" customWidth="1"/>
    <col min="9486" max="9486" width="16.5703125" customWidth="1"/>
    <col min="9487" max="9487" width="14.5703125" customWidth="1"/>
    <col min="9488" max="9488" width="20.7109375" bestFit="1" customWidth="1"/>
    <col min="9489" max="9489" width="15" bestFit="1" customWidth="1"/>
    <col min="9490" max="9490" width="18.42578125" customWidth="1"/>
    <col min="9491" max="9491" width="17.7109375" bestFit="1" customWidth="1"/>
    <col min="9729" max="9729" width="35.7109375" bestFit="1" customWidth="1"/>
    <col min="9730" max="9730" width="9.7109375" customWidth="1"/>
    <col min="9731" max="9731" width="14.28515625" customWidth="1"/>
    <col min="9732" max="9732" width="11.140625" bestFit="1" customWidth="1"/>
    <col min="9733" max="9733" width="11.140625" customWidth="1"/>
    <col min="9734" max="9734" width="16" customWidth="1"/>
    <col min="9735" max="9735" width="15" customWidth="1"/>
    <col min="9736" max="9736" width="14.42578125" bestFit="1" customWidth="1"/>
    <col min="9737" max="9737" width="10.42578125" bestFit="1" customWidth="1"/>
    <col min="9738" max="9739" width="10.42578125" customWidth="1"/>
    <col min="9740" max="9741" width="14.5703125" bestFit="1" customWidth="1"/>
    <col min="9742" max="9742" width="16.5703125" customWidth="1"/>
    <col min="9743" max="9743" width="14.5703125" customWidth="1"/>
    <col min="9744" max="9744" width="20.7109375" bestFit="1" customWidth="1"/>
    <col min="9745" max="9745" width="15" bestFit="1" customWidth="1"/>
    <col min="9746" max="9746" width="18.42578125" customWidth="1"/>
    <col min="9747" max="9747" width="17.7109375" bestFit="1" customWidth="1"/>
    <col min="9985" max="9985" width="35.7109375" bestFit="1" customWidth="1"/>
    <col min="9986" max="9986" width="9.7109375" customWidth="1"/>
    <col min="9987" max="9987" width="14.28515625" customWidth="1"/>
    <col min="9988" max="9988" width="11.140625" bestFit="1" customWidth="1"/>
    <col min="9989" max="9989" width="11.140625" customWidth="1"/>
    <col min="9990" max="9990" width="16" customWidth="1"/>
    <col min="9991" max="9991" width="15" customWidth="1"/>
    <col min="9992" max="9992" width="14.42578125" bestFit="1" customWidth="1"/>
    <col min="9993" max="9993" width="10.42578125" bestFit="1" customWidth="1"/>
    <col min="9994" max="9995" width="10.42578125" customWidth="1"/>
    <col min="9996" max="9997" width="14.5703125" bestFit="1" customWidth="1"/>
    <col min="9998" max="9998" width="16.5703125" customWidth="1"/>
    <col min="9999" max="9999" width="14.5703125" customWidth="1"/>
    <col min="10000" max="10000" width="20.7109375" bestFit="1" customWidth="1"/>
    <col min="10001" max="10001" width="15" bestFit="1" customWidth="1"/>
    <col min="10002" max="10002" width="18.42578125" customWidth="1"/>
    <col min="10003" max="10003" width="17.7109375" bestFit="1" customWidth="1"/>
    <col min="10241" max="10241" width="35.7109375" bestFit="1" customWidth="1"/>
    <col min="10242" max="10242" width="9.7109375" customWidth="1"/>
    <col min="10243" max="10243" width="14.28515625" customWidth="1"/>
    <col min="10244" max="10244" width="11.140625" bestFit="1" customWidth="1"/>
    <col min="10245" max="10245" width="11.140625" customWidth="1"/>
    <col min="10246" max="10246" width="16" customWidth="1"/>
    <col min="10247" max="10247" width="15" customWidth="1"/>
    <col min="10248" max="10248" width="14.42578125" bestFit="1" customWidth="1"/>
    <col min="10249" max="10249" width="10.42578125" bestFit="1" customWidth="1"/>
    <col min="10250" max="10251" width="10.42578125" customWidth="1"/>
    <col min="10252" max="10253" width="14.5703125" bestFit="1" customWidth="1"/>
    <col min="10254" max="10254" width="16.5703125" customWidth="1"/>
    <col min="10255" max="10255" width="14.5703125" customWidth="1"/>
    <col min="10256" max="10256" width="20.7109375" bestFit="1" customWidth="1"/>
    <col min="10257" max="10257" width="15" bestFit="1" customWidth="1"/>
    <col min="10258" max="10258" width="18.42578125" customWidth="1"/>
    <col min="10259" max="10259" width="17.7109375" bestFit="1" customWidth="1"/>
    <col min="10497" max="10497" width="35.7109375" bestFit="1" customWidth="1"/>
    <col min="10498" max="10498" width="9.7109375" customWidth="1"/>
    <col min="10499" max="10499" width="14.28515625" customWidth="1"/>
    <col min="10500" max="10500" width="11.140625" bestFit="1" customWidth="1"/>
    <col min="10501" max="10501" width="11.140625" customWidth="1"/>
    <col min="10502" max="10502" width="16" customWidth="1"/>
    <col min="10503" max="10503" width="15" customWidth="1"/>
    <col min="10504" max="10504" width="14.42578125" bestFit="1" customWidth="1"/>
    <col min="10505" max="10505" width="10.42578125" bestFit="1" customWidth="1"/>
    <col min="10506" max="10507" width="10.42578125" customWidth="1"/>
    <col min="10508" max="10509" width="14.5703125" bestFit="1" customWidth="1"/>
    <col min="10510" max="10510" width="16.5703125" customWidth="1"/>
    <col min="10511" max="10511" width="14.5703125" customWidth="1"/>
    <col min="10512" max="10512" width="20.7109375" bestFit="1" customWidth="1"/>
    <col min="10513" max="10513" width="15" bestFit="1" customWidth="1"/>
    <col min="10514" max="10514" width="18.42578125" customWidth="1"/>
    <col min="10515" max="10515" width="17.7109375" bestFit="1" customWidth="1"/>
    <col min="10753" max="10753" width="35.7109375" bestFit="1" customWidth="1"/>
    <col min="10754" max="10754" width="9.7109375" customWidth="1"/>
    <col min="10755" max="10755" width="14.28515625" customWidth="1"/>
    <col min="10756" max="10756" width="11.140625" bestFit="1" customWidth="1"/>
    <col min="10757" max="10757" width="11.140625" customWidth="1"/>
    <col min="10758" max="10758" width="16" customWidth="1"/>
    <col min="10759" max="10759" width="15" customWidth="1"/>
    <col min="10760" max="10760" width="14.42578125" bestFit="1" customWidth="1"/>
    <col min="10761" max="10761" width="10.42578125" bestFit="1" customWidth="1"/>
    <col min="10762" max="10763" width="10.42578125" customWidth="1"/>
    <col min="10764" max="10765" width="14.5703125" bestFit="1" customWidth="1"/>
    <col min="10766" max="10766" width="16.5703125" customWidth="1"/>
    <col min="10767" max="10767" width="14.5703125" customWidth="1"/>
    <col min="10768" max="10768" width="20.7109375" bestFit="1" customWidth="1"/>
    <col min="10769" max="10769" width="15" bestFit="1" customWidth="1"/>
    <col min="10770" max="10770" width="18.42578125" customWidth="1"/>
    <col min="10771" max="10771" width="17.7109375" bestFit="1" customWidth="1"/>
    <col min="11009" max="11009" width="35.7109375" bestFit="1" customWidth="1"/>
    <col min="11010" max="11010" width="9.7109375" customWidth="1"/>
    <col min="11011" max="11011" width="14.28515625" customWidth="1"/>
    <col min="11012" max="11012" width="11.140625" bestFit="1" customWidth="1"/>
    <col min="11013" max="11013" width="11.140625" customWidth="1"/>
    <col min="11014" max="11014" width="16" customWidth="1"/>
    <col min="11015" max="11015" width="15" customWidth="1"/>
    <col min="11016" max="11016" width="14.42578125" bestFit="1" customWidth="1"/>
    <col min="11017" max="11017" width="10.42578125" bestFit="1" customWidth="1"/>
    <col min="11018" max="11019" width="10.42578125" customWidth="1"/>
    <col min="11020" max="11021" width="14.5703125" bestFit="1" customWidth="1"/>
    <col min="11022" max="11022" width="16.5703125" customWidth="1"/>
    <col min="11023" max="11023" width="14.5703125" customWidth="1"/>
    <col min="11024" max="11024" width="20.7109375" bestFit="1" customWidth="1"/>
    <col min="11025" max="11025" width="15" bestFit="1" customWidth="1"/>
    <col min="11026" max="11026" width="18.42578125" customWidth="1"/>
    <col min="11027" max="11027" width="17.7109375" bestFit="1" customWidth="1"/>
    <col min="11265" max="11265" width="35.7109375" bestFit="1" customWidth="1"/>
    <col min="11266" max="11266" width="9.7109375" customWidth="1"/>
    <col min="11267" max="11267" width="14.28515625" customWidth="1"/>
    <col min="11268" max="11268" width="11.140625" bestFit="1" customWidth="1"/>
    <col min="11269" max="11269" width="11.140625" customWidth="1"/>
    <col min="11270" max="11270" width="16" customWidth="1"/>
    <col min="11271" max="11271" width="15" customWidth="1"/>
    <col min="11272" max="11272" width="14.42578125" bestFit="1" customWidth="1"/>
    <col min="11273" max="11273" width="10.42578125" bestFit="1" customWidth="1"/>
    <col min="11274" max="11275" width="10.42578125" customWidth="1"/>
    <col min="11276" max="11277" width="14.5703125" bestFit="1" customWidth="1"/>
    <col min="11278" max="11278" width="16.5703125" customWidth="1"/>
    <col min="11279" max="11279" width="14.5703125" customWidth="1"/>
    <col min="11280" max="11280" width="20.7109375" bestFit="1" customWidth="1"/>
    <col min="11281" max="11281" width="15" bestFit="1" customWidth="1"/>
    <col min="11282" max="11282" width="18.42578125" customWidth="1"/>
    <col min="11283" max="11283" width="17.7109375" bestFit="1" customWidth="1"/>
    <col min="11521" max="11521" width="35.7109375" bestFit="1" customWidth="1"/>
    <col min="11522" max="11522" width="9.7109375" customWidth="1"/>
    <col min="11523" max="11523" width="14.28515625" customWidth="1"/>
    <col min="11524" max="11524" width="11.140625" bestFit="1" customWidth="1"/>
    <col min="11525" max="11525" width="11.140625" customWidth="1"/>
    <col min="11526" max="11526" width="16" customWidth="1"/>
    <col min="11527" max="11527" width="15" customWidth="1"/>
    <col min="11528" max="11528" width="14.42578125" bestFit="1" customWidth="1"/>
    <col min="11529" max="11529" width="10.42578125" bestFit="1" customWidth="1"/>
    <col min="11530" max="11531" width="10.42578125" customWidth="1"/>
    <col min="11532" max="11533" width="14.5703125" bestFit="1" customWidth="1"/>
    <col min="11534" max="11534" width="16.5703125" customWidth="1"/>
    <col min="11535" max="11535" width="14.5703125" customWidth="1"/>
    <col min="11536" max="11536" width="20.7109375" bestFit="1" customWidth="1"/>
    <col min="11537" max="11537" width="15" bestFit="1" customWidth="1"/>
    <col min="11538" max="11538" width="18.42578125" customWidth="1"/>
    <col min="11539" max="11539" width="17.7109375" bestFit="1" customWidth="1"/>
    <col min="11777" max="11777" width="35.7109375" bestFit="1" customWidth="1"/>
    <col min="11778" max="11778" width="9.7109375" customWidth="1"/>
    <col min="11779" max="11779" width="14.28515625" customWidth="1"/>
    <col min="11780" max="11780" width="11.140625" bestFit="1" customWidth="1"/>
    <col min="11781" max="11781" width="11.140625" customWidth="1"/>
    <col min="11782" max="11782" width="16" customWidth="1"/>
    <col min="11783" max="11783" width="15" customWidth="1"/>
    <col min="11784" max="11784" width="14.42578125" bestFit="1" customWidth="1"/>
    <col min="11785" max="11785" width="10.42578125" bestFit="1" customWidth="1"/>
    <col min="11786" max="11787" width="10.42578125" customWidth="1"/>
    <col min="11788" max="11789" width="14.5703125" bestFit="1" customWidth="1"/>
    <col min="11790" max="11790" width="16.5703125" customWidth="1"/>
    <col min="11791" max="11791" width="14.5703125" customWidth="1"/>
    <col min="11792" max="11792" width="20.7109375" bestFit="1" customWidth="1"/>
    <col min="11793" max="11793" width="15" bestFit="1" customWidth="1"/>
    <col min="11794" max="11794" width="18.42578125" customWidth="1"/>
    <col min="11795" max="11795" width="17.7109375" bestFit="1" customWidth="1"/>
    <col min="12033" max="12033" width="35.7109375" bestFit="1" customWidth="1"/>
    <col min="12034" max="12034" width="9.7109375" customWidth="1"/>
    <col min="12035" max="12035" width="14.28515625" customWidth="1"/>
    <col min="12036" max="12036" width="11.140625" bestFit="1" customWidth="1"/>
    <col min="12037" max="12037" width="11.140625" customWidth="1"/>
    <col min="12038" max="12038" width="16" customWidth="1"/>
    <col min="12039" max="12039" width="15" customWidth="1"/>
    <col min="12040" max="12040" width="14.42578125" bestFit="1" customWidth="1"/>
    <col min="12041" max="12041" width="10.42578125" bestFit="1" customWidth="1"/>
    <col min="12042" max="12043" width="10.42578125" customWidth="1"/>
    <col min="12044" max="12045" width="14.5703125" bestFit="1" customWidth="1"/>
    <col min="12046" max="12046" width="16.5703125" customWidth="1"/>
    <col min="12047" max="12047" width="14.5703125" customWidth="1"/>
    <col min="12048" max="12048" width="20.7109375" bestFit="1" customWidth="1"/>
    <col min="12049" max="12049" width="15" bestFit="1" customWidth="1"/>
    <col min="12050" max="12050" width="18.42578125" customWidth="1"/>
    <col min="12051" max="12051" width="17.7109375" bestFit="1" customWidth="1"/>
    <col min="12289" max="12289" width="35.7109375" bestFit="1" customWidth="1"/>
    <col min="12290" max="12290" width="9.7109375" customWidth="1"/>
    <col min="12291" max="12291" width="14.28515625" customWidth="1"/>
    <col min="12292" max="12292" width="11.140625" bestFit="1" customWidth="1"/>
    <col min="12293" max="12293" width="11.140625" customWidth="1"/>
    <col min="12294" max="12294" width="16" customWidth="1"/>
    <col min="12295" max="12295" width="15" customWidth="1"/>
    <col min="12296" max="12296" width="14.42578125" bestFit="1" customWidth="1"/>
    <col min="12297" max="12297" width="10.42578125" bestFit="1" customWidth="1"/>
    <col min="12298" max="12299" width="10.42578125" customWidth="1"/>
    <col min="12300" max="12301" width="14.5703125" bestFit="1" customWidth="1"/>
    <col min="12302" max="12302" width="16.5703125" customWidth="1"/>
    <col min="12303" max="12303" width="14.5703125" customWidth="1"/>
    <col min="12304" max="12304" width="20.7109375" bestFit="1" customWidth="1"/>
    <col min="12305" max="12305" width="15" bestFit="1" customWidth="1"/>
    <col min="12306" max="12306" width="18.42578125" customWidth="1"/>
    <col min="12307" max="12307" width="17.7109375" bestFit="1" customWidth="1"/>
    <col min="12545" max="12545" width="35.7109375" bestFit="1" customWidth="1"/>
    <col min="12546" max="12546" width="9.7109375" customWidth="1"/>
    <col min="12547" max="12547" width="14.28515625" customWidth="1"/>
    <col min="12548" max="12548" width="11.140625" bestFit="1" customWidth="1"/>
    <col min="12549" max="12549" width="11.140625" customWidth="1"/>
    <col min="12550" max="12550" width="16" customWidth="1"/>
    <col min="12551" max="12551" width="15" customWidth="1"/>
    <col min="12552" max="12552" width="14.42578125" bestFit="1" customWidth="1"/>
    <col min="12553" max="12553" width="10.42578125" bestFit="1" customWidth="1"/>
    <col min="12554" max="12555" width="10.42578125" customWidth="1"/>
    <col min="12556" max="12557" width="14.5703125" bestFit="1" customWidth="1"/>
    <col min="12558" max="12558" width="16.5703125" customWidth="1"/>
    <col min="12559" max="12559" width="14.5703125" customWidth="1"/>
    <col min="12560" max="12560" width="20.7109375" bestFit="1" customWidth="1"/>
    <col min="12561" max="12561" width="15" bestFit="1" customWidth="1"/>
    <col min="12562" max="12562" width="18.42578125" customWidth="1"/>
    <col min="12563" max="12563" width="17.7109375" bestFit="1" customWidth="1"/>
    <col min="12801" max="12801" width="35.7109375" bestFit="1" customWidth="1"/>
    <col min="12802" max="12802" width="9.7109375" customWidth="1"/>
    <col min="12803" max="12803" width="14.28515625" customWidth="1"/>
    <col min="12804" max="12804" width="11.140625" bestFit="1" customWidth="1"/>
    <col min="12805" max="12805" width="11.140625" customWidth="1"/>
    <col min="12806" max="12806" width="16" customWidth="1"/>
    <col min="12807" max="12807" width="15" customWidth="1"/>
    <col min="12808" max="12808" width="14.42578125" bestFit="1" customWidth="1"/>
    <col min="12809" max="12809" width="10.42578125" bestFit="1" customWidth="1"/>
    <col min="12810" max="12811" width="10.42578125" customWidth="1"/>
    <col min="12812" max="12813" width="14.5703125" bestFit="1" customWidth="1"/>
    <col min="12814" max="12814" width="16.5703125" customWidth="1"/>
    <col min="12815" max="12815" width="14.5703125" customWidth="1"/>
    <col min="12816" max="12816" width="20.7109375" bestFit="1" customWidth="1"/>
    <col min="12817" max="12817" width="15" bestFit="1" customWidth="1"/>
    <col min="12818" max="12818" width="18.42578125" customWidth="1"/>
    <col min="12819" max="12819" width="17.7109375" bestFit="1" customWidth="1"/>
    <col min="13057" max="13057" width="35.7109375" bestFit="1" customWidth="1"/>
    <col min="13058" max="13058" width="9.7109375" customWidth="1"/>
    <col min="13059" max="13059" width="14.28515625" customWidth="1"/>
    <col min="13060" max="13060" width="11.140625" bestFit="1" customWidth="1"/>
    <col min="13061" max="13061" width="11.140625" customWidth="1"/>
    <col min="13062" max="13062" width="16" customWidth="1"/>
    <col min="13063" max="13063" width="15" customWidth="1"/>
    <col min="13064" max="13064" width="14.42578125" bestFit="1" customWidth="1"/>
    <col min="13065" max="13065" width="10.42578125" bestFit="1" customWidth="1"/>
    <col min="13066" max="13067" width="10.42578125" customWidth="1"/>
    <col min="13068" max="13069" width="14.5703125" bestFit="1" customWidth="1"/>
    <col min="13070" max="13070" width="16.5703125" customWidth="1"/>
    <col min="13071" max="13071" width="14.5703125" customWidth="1"/>
    <col min="13072" max="13072" width="20.7109375" bestFit="1" customWidth="1"/>
    <col min="13073" max="13073" width="15" bestFit="1" customWidth="1"/>
    <col min="13074" max="13074" width="18.42578125" customWidth="1"/>
    <col min="13075" max="13075" width="17.7109375" bestFit="1" customWidth="1"/>
    <col min="13313" max="13313" width="35.7109375" bestFit="1" customWidth="1"/>
    <col min="13314" max="13314" width="9.7109375" customWidth="1"/>
    <col min="13315" max="13315" width="14.28515625" customWidth="1"/>
    <col min="13316" max="13316" width="11.140625" bestFit="1" customWidth="1"/>
    <col min="13317" max="13317" width="11.140625" customWidth="1"/>
    <col min="13318" max="13318" width="16" customWidth="1"/>
    <col min="13319" max="13319" width="15" customWidth="1"/>
    <col min="13320" max="13320" width="14.42578125" bestFit="1" customWidth="1"/>
    <col min="13321" max="13321" width="10.42578125" bestFit="1" customWidth="1"/>
    <col min="13322" max="13323" width="10.42578125" customWidth="1"/>
    <col min="13324" max="13325" width="14.5703125" bestFit="1" customWidth="1"/>
    <col min="13326" max="13326" width="16.5703125" customWidth="1"/>
    <col min="13327" max="13327" width="14.5703125" customWidth="1"/>
    <col min="13328" max="13328" width="20.7109375" bestFit="1" customWidth="1"/>
    <col min="13329" max="13329" width="15" bestFit="1" customWidth="1"/>
    <col min="13330" max="13330" width="18.42578125" customWidth="1"/>
    <col min="13331" max="13331" width="17.7109375" bestFit="1" customWidth="1"/>
    <col min="13569" max="13569" width="35.7109375" bestFit="1" customWidth="1"/>
    <col min="13570" max="13570" width="9.7109375" customWidth="1"/>
    <col min="13571" max="13571" width="14.28515625" customWidth="1"/>
    <col min="13572" max="13572" width="11.140625" bestFit="1" customWidth="1"/>
    <col min="13573" max="13573" width="11.140625" customWidth="1"/>
    <col min="13574" max="13574" width="16" customWidth="1"/>
    <col min="13575" max="13575" width="15" customWidth="1"/>
    <col min="13576" max="13576" width="14.42578125" bestFit="1" customWidth="1"/>
    <col min="13577" max="13577" width="10.42578125" bestFit="1" customWidth="1"/>
    <col min="13578" max="13579" width="10.42578125" customWidth="1"/>
    <col min="13580" max="13581" width="14.5703125" bestFit="1" customWidth="1"/>
    <col min="13582" max="13582" width="16.5703125" customWidth="1"/>
    <col min="13583" max="13583" width="14.5703125" customWidth="1"/>
    <col min="13584" max="13584" width="20.7109375" bestFit="1" customWidth="1"/>
    <col min="13585" max="13585" width="15" bestFit="1" customWidth="1"/>
    <col min="13586" max="13586" width="18.42578125" customWidth="1"/>
    <col min="13587" max="13587" width="17.7109375" bestFit="1" customWidth="1"/>
    <col min="13825" max="13825" width="35.7109375" bestFit="1" customWidth="1"/>
    <col min="13826" max="13826" width="9.7109375" customWidth="1"/>
    <col min="13827" max="13827" width="14.28515625" customWidth="1"/>
    <col min="13828" max="13828" width="11.140625" bestFit="1" customWidth="1"/>
    <col min="13829" max="13829" width="11.140625" customWidth="1"/>
    <col min="13830" max="13830" width="16" customWidth="1"/>
    <col min="13831" max="13831" width="15" customWidth="1"/>
    <col min="13832" max="13832" width="14.42578125" bestFit="1" customWidth="1"/>
    <col min="13833" max="13833" width="10.42578125" bestFit="1" customWidth="1"/>
    <col min="13834" max="13835" width="10.42578125" customWidth="1"/>
    <col min="13836" max="13837" width="14.5703125" bestFit="1" customWidth="1"/>
    <col min="13838" max="13838" width="16.5703125" customWidth="1"/>
    <col min="13839" max="13839" width="14.5703125" customWidth="1"/>
    <col min="13840" max="13840" width="20.7109375" bestFit="1" customWidth="1"/>
    <col min="13841" max="13841" width="15" bestFit="1" customWidth="1"/>
    <col min="13842" max="13842" width="18.42578125" customWidth="1"/>
    <col min="13843" max="13843" width="17.7109375" bestFit="1" customWidth="1"/>
    <col min="14081" max="14081" width="35.7109375" bestFit="1" customWidth="1"/>
    <col min="14082" max="14082" width="9.7109375" customWidth="1"/>
    <col min="14083" max="14083" width="14.28515625" customWidth="1"/>
    <col min="14084" max="14084" width="11.140625" bestFit="1" customWidth="1"/>
    <col min="14085" max="14085" width="11.140625" customWidth="1"/>
    <col min="14086" max="14086" width="16" customWidth="1"/>
    <col min="14087" max="14087" width="15" customWidth="1"/>
    <col min="14088" max="14088" width="14.42578125" bestFit="1" customWidth="1"/>
    <col min="14089" max="14089" width="10.42578125" bestFit="1" customWidth="1"/>
    <col min="14090" max="14091" width="10.42578125" customWidth="1"/>
    <col min="14092" max="14093" width="14.5703125" bestFit="1" customWidth="1"/>
    <col min="14094" max="14094" width="16.5703125" customWidth="1"/>
    <col min="14095" max="14095" width="14.5703125" customWidth="1"/>
    <col min="14096" max="14096" width="20.7109375" bestFit="1" customWidth="1"/>
    <col min="14097" max="14097" width="15" bestFit="1" customWidth="1"/>
    <col min="14098" max="14098" width="18.42578125" customWidth="1"/>
    <col min="14099" max="14099" width="17.7109375" bestFit="1" customWidth="1"/>
    <col min="14337" max="14337" width="35.7109375" bestFit="1" customWidth="1"/>
    <col min="14338" max="14338" width="9.7109375" customWidth="1"/>
    <col min="14339" max="14339" width="14.28515625" customWidth="1"/>
    <col min="14340" max="14340" width="11.140625" bestFit="1" customWidth="1"/>
    <col min="14341" max="14341" width="11.140625" customWidth="1"/>
    <col min="14342" max="14342" width="16" customWidth="1"/>
    <col min="14343" max="14343" width="15" customWidth="1"/>
    <col min="14344" max="14344" width="14.42578125" bestFit="1" customWidth="1"/>
    <col min="14345" max="14345" width="10.42578125" bestFit="1" customWidth="1"/>
    <col min="14346" max="14347" width="10.42578125" customWidth="1"/>
    <col min="14348" max="14349" width="14.5703125" bestFit="1" customWidth="1"/>
    <col min="14350" max="14350" width="16.5703125" customWidth="1"/>
    <col min="14351" max="14351" width="14.5703125" customWidth="1"/>
    <col min="14352" max="14352" width="20.7109375" bestFit="1" customWidth="1"/>
    <col min="14353" max="14353" width="15" bestFit="1" customWidth="1"/>
    <col min="14354" max="14354" width="18.42578125" customWidth="1"/>
    <col min="14355" max="14355" width="17.7109375" bestFit="1" customWidth="1"/>
    <col min="14593" max="14593" width="35.7109375" bestFit="1" customWidth="1"/>
    <col min="14594" max="14594" width="9.7109375" customWidth="1"/>
    <col min="14595" max="14595" width="14.28515625" customWidth="1"/>
    <col min="14596" max="14596" width="11.140625" bestFit="1" customWidth="1"/>
    <col min="14597" max="14597" width="11.140625" customWidth="1"/>
    <col min="14598" max="14598" width="16" customWidth="1"/>
    <col min="14599" max="14599" width="15" customWidth="1"/>
    <col min="14600" max="14600" width="14.42578125" bestFit="1" customWidth="1"/>
    <col min="14601" max="14601" width="10.42578125" bestFit="1" customWidth="1"/>
    <col min="14602" max="14603" width="10.42578125" customWidth="1"/>
    <col min="14604" max="14605" width="14.5703125" bestFit="1" customWidth="1"/>
    <col min="14606" max="14606" width="16.5703125" customWidth="1"/>
    <col min="14607" max="14607" width="14.5703125" customWidth="1"/>
    <col min="14608" max="14608" width="20.7109375" bestFit="1" customWidth="1"/>
    <col min="14609" max="14609" width="15" bestFit="1" customWidth="1"/>
    <col min="14610" max="14610" width="18.42578125" customWidth="1"/>
    <col min="14611" max="14611" width="17.7109375" bestFit="1" customWidth="1"/>
    <col min="14849" max="14849" width="35.7109375" bestFit="1" customWidth="1"/>
    <col min="14850" max="14850" width="9.7109375" customWidth="1"/>
    <col min="14851" max="14851" width="14.28515625" customWidth="1"/>
    <col min="14852" max="14852" width="11.140625" bestFit="1" customWidth="1"/>
    <col min="14853" max="14853" width="11.140625" customWidth="1"/>
    <col min="14854" max="14854" width="16" customWidth="1"/>
    <col min="14855" max="14855" width="15" customWidth="1"/>
    <col min="14856" max="14856" width="14.42578125" bestFit="1" customWidth="1"/>
    <col min="14857" max="14857" width="10.42578125" bestFit="1" customWidth="1"/>
    <col min="14858" max="14859" width="10.42578125" customWidth="1"/>
    <col min="14860" max="14861" width="14.5703125" bestFit="1" customWidth="1"/>
    <col min="14862" max="14862" width="16.5703125" customWidth="1"/>
    <col min="14863" max="14863" width="14.5703125" customWidth="1"/>
    <col min="14864" max="14864" width="20.7109375" bestFit="1" customWidth="1"/>
    <col min="14865" max="14865" width="15" bestFit="1" customWidth="1"/>
    <col min="14866" max="14866" width="18.42578125" customWidth="1"/>
    <col min="14867" max="14867" width="17.7109375" bestFit="1" customWidth="1"/>
    <col min="15105" max="15105" width="35.7109375" bestFit="1" customWidth="1"/>
    <col min="15106" max="15106" width="9.7109375" customWidth="1"/>
    <col min="15107" max="15107" width="14.28515625" customWidth="1"/>
    <col min="15108" max="15108" width="11.140625" bestFit="1" customWidth="1"/>
    <col min="15109" max="15109" width="11.140625" customWidth="1"/>
    <col min="15110" max="15110" width="16" customWidth="1"/>
    <col min="15111" max="15111" width="15" customWidth="1"/>
    <col min="15112" max="15112" width="14.42578125" bestFit="1" customWidth="1"/>
    <col min="15113" max="15113" width="10.42578125" bestFit="1" customWidth="1"/>
    <col min="15114" max="15115" width="10.42578125" customWidth="1"/>
    <col min="15116" max="15117" width="14.5703125" bestFit="1" customWidth="1"/>
    <col min="15118" max="15118" width="16.5703125" customWidth="1"/>
    <col min="15119" max="15119" width="14.5703125" customWidth="1"/>
    <col min="15120" max="15120" width="20.7109375" bestFit="1" customWidth="1"/>
    <col min="15121" max="15121" width="15" bestFit="1" customWidth="1"/>
    <col min="15122" max="15122" width="18.42578125" customWidth="1"/>
    <col min="15123" max="15123" width="17.7109375" bestFit="1" customWidth="1"/>
    <col min="15361" max="15361" width="35.7109375" bestFit="1" customWidth="1"/>
    <col min="15362" max="15362" width="9.7109375" customWidth="1"/>
    <col min="15363" max="15363" width="14.28515625" customWidth="1"/>
    <col min="15364" max="15364" width="11.140625" bestFit="1" customWidth="1"/>
    <col min="15365" max="15365" width="11.140625" customWidth="1"/>
    <col min="15366" max="15366" width="16" customWidth="1"/>
    <col min="15367" max="15367" width="15" customWidth="1"/>
    <col min="15368" max="15368" width="14.42578125" bestFit="1" customWidth="1"/>
    <col min="15369" max="15369" width="10.42578125" bestFit="1" customWidth="1"/>
    <col min="15370" max="15371" width="10.42578125" customWidth="1"/>
    <col min="15372" max="15373" width="14.5703125" bestFit="1" customWidth="1"/>
    <col min="15374" max="15374" width="16.5703125" customWidth="1"/>
    <col min="15375" max="15375" width="14.5703125" customWidth="1"/>
    <col min="15376" max="15376" width="20.7109375" bestFit="1" customWidth="1"/>
    <col min="15377" max="15377" width="15" bestFit="1" customWidth="1"/>
    <col min="15378" max="15378" width="18.42578125" customWidth="1"/>
    <col min="15379" max="15379" width="17.7109375" bestFit="1" customWidth="1"/>
    <col min="15617" max="15617" width="35.7109375" bestFit="1" customWidth="1"/>
    <col min="15618" max="15618" width="9.7109375" customWidth="1"/>
    <col min="15619" max="15619" width="14.28515625" customWidth="1"/>
    <col min="15620" max="15620" width="11.140625" bestFit="1" customWidth="1"/>
    <col min="15621" max="15621" width="11.140625" customWidth="1"/>
    <col min="15622" max="15622" width="16" customWidth="1"/>
    <col min="15623" max="15623" width="15" customWidth="1"/>
    <col min="15624" max="15624" width="14.42578125" bestFit="1" customWidth="1"/>
    <col min="15625" max="15625" width="10.42578125" bestFit="1" customWidth="1"/>
    <col min="15626" max="15627" width="10.42578125" customWidth="1"/>
    <col min="15628" max="15629" width="14.5703125" bestFit="1" customWidth="1"/>
    <col min="15630" max="15630" width="16.5703125" customWidth="1"/>
    <col min="15631" max="15631" width="14.5703125" customWidth="1"/>
    <col min="15632" max="15632" width="20.7109375" bestFit="1" customWidth="1"/>
    <col min="15633" max="15633" width="15" bestFit="1" customWidth="1"/>
    <col min="15634" max="15634" width="18.42578125" customWidth="1"/>
    <col min="15635" max="15635" width="17.7109375" bestFit="1" customWidth="1"/>
    <col min="15873" max="15873" width="35.7109375" bestFit="1" customWidth="1"/>
    <col min="15874" max="15874" width="9.7109375" customWidth="1"/>
    <col min="15875" max="15875" width="14.28515625" customWidth="1"/>
    <col min="15876" max="15876" width="11.140625" bestFit="1" customWidth="1"/>
    <col min="15877" max="15877" width="11.140625" customWidth="1"/>
    <col min="15878" max="15878" width="16" customWidth="1"/>
    <col min="15879" max="15879" width="15" customWidth="1"/>
    <col min="15880" max="15880" width="14.42578125" bestFit="1" customWidth="1"/>
    <col min="15881" max="15881" width="10.42578125" bestFit="1" customWidth="1"/>
    <col min="15882" max="15883" width="10.42578125" customWidth="1"/>
    <col min="15884" max="15885" width="14.5703125" bestFit="1" customWidth="1"/>
    <col min="15886" max="15886" width="16.5703125" customWidth="1"/>
    <col min="15887" max="15887" width="14.5703125" customWidth="1"/>
    <col min="15888" max="15888" width="20.7109375" bestFit="1" customWidth="1"/>
    <col min="15889" max="15889" width="15" bestFit="1" customWidth="1"/>
    <col min="15890" max="15890" width="18.42578125" customWidth="1"/>
    <col min="15891" max="15891" width="17.7109375" bestFit="1" customWidth="1"/>
    <col min="16129" max="16129" width="35.7109375" bestFit="1" customWidth="1"/>
    <col min="16130" max="16130" width="9.7109375" customWidth="1"/>
    <col min="16131" max="16131" width="14.28515625" customWidth="1"/>
    <col min="16132" max="16132" width="11.140625" bestFit="1" customWidth="1"/>
    <col min="16133" max="16133" width="11.140625" customWidth="1"/>
    <col min="16134" max="16134" width="16" customWidth="1"/>
    <col min="16135" max="16135" width="15" customWidth="1"/>
    <col min="16136" max="16136" width="14.42578125" bestFit="1" customWidth="1"/>
    <col min="16137" max="16137" width="10.42578125" bestFit="1" customWidth="1"/>
    <col min="16138" max="16139" width="10.42578125" customWidth="1"/>
    <col min="16140" max="16141" width="14.5703125" bestFit="1" customWidth="1"/>
    <col min="16142" max="16142" width="16.5703125" customWidth="1"/>
    <col min="16143" max="16143" width="14.5703125" customWidth="1"/>
    <col min="16144" max="16144" width="20.7109375" bestFit="1" customWidth="1"/>
    <col min="16145" max="16145" width="15" bestFit="1" customWidth="1"/>
    <col min="16146" max="16146" width="18.42578125" customWidth="1"/>
    <col min="16147" max="16147" width="17.7109375" bestFit="1" customWidth="1"/>
  </cols>
  <sheetData>
    <row r="1" spans="1:23" ht="18" x14ac:dyDescent="0.25">
      <c r="F1" s="126" t="s">
        <v>336</v>
      </c>
      <c r="G1" s="48"/>
    </row>
    <row r="2" spans="1:23" ht="15.75" thickBot="1" x14ac:dyDescent="0.3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23" ht="18" x14ac:dyDescent="0.25">
      <c r="A3" s="52"/>
      <c r="B3" s="52">
        <v>2024</v>
      </c>
      <c r="C3" s="52">
        <v>2024</v>
      </c>
      <c r="D3" s="52" t="s">
        <v>308</v>
      </c>
      <c r="E3" s="52" t="s">
        <v>309</v>
      </c>
      <c r="F3" s="53" t="s">
        <v>310</v>
      </c>
      <c r="G3" s="54" t="s">
        <v>310</v>
      </c>
      <c r="H3" s="52" t="s">
        <v>311</v>
      </c>
      <c r="I3" s="52" t="s">
        <v>312</v>
      </c>
      <c r="J3" s="55" t="s">
        <v>313</v>
      </c>
      <c r="K3" s="55" t="s">
        <v>314</v>
      </c>
      <c r="L3" s="55" t="s">
        <v>315</v>
      </c>
      <c r="M3" s="56" t="s">
        <v>316</v>
      </c>
      <c r="N3" s="129" t="s">
        <v>317</v>
      </c>
      <c r="O3" s="52" t="s">
        <v>318</v>
      </c>
      <c r="P3" s="52" t="s">
        <v>318</v>
      </c>
      <c r="Q3" s="53">
        <v>2025</v>
      </c>
      <c r="R3" s="131" t="s">
        <v>319</v>
      </c>
      <c r="S3" s="57">
        <v>2025</v>
      </c>
      <c r="T3"/>
    </row>
    <row r="4" spans="1:23" ht="18" x14ac:dyDescent="0.25">
      <c r="A4" s="52" t="s">
        <v>320</v>
      </c>
      <c r="B4" s="52" t="s">
        <v>321</v>
      </c>
      <c r="C4" s="52" t="s">
        <v>322</v>
      </c>
      <c r="D4" s="52" t="s">
        <v>323</v>
      </c>
      <c r="E4" s="52" t="s">
        <v>321</v>
      </c>
      <c r="F4" s="53" t="s">
        <v>324</v>
      </c>
      <c r="G4" s="54" t="s">
        <v>321</v>
      </c>
      <c r="H4" s="52" t="s">
        <v>325</v>
      </c>
      <c r="I4" s="52" t="s">
        <v>326</v>
      </c>
      <c r="J4" s="55" t="s">
        <v>326</v>
      </c>
      <c r="K4" s="55" t="s">
        <v>327</v>
      </c>
      <c r="L4" s="55" t="s">
        <v>328</v>
      </c>
      <c r="M4" s="58" t="s">
        <v>321</v>
      </c>
      <c r="N4" s="130"/>
      <c r="O4" s="52"/>
      <c r="P4" s="52" t="s">
        <v>337</v>
      </c>
      <c r="Q4" s="53" t="s">
        <v>322</v>
      </c>
      <c r="R4" s="132"/>
      <c r="S4" s="59" t="s">
        <v>321</v>
      </c>
      <c r="T4"/>
    </row>
    <row r="5" spans="1:23" ht="15" x14ac:dyDescent="0.25">
      <c r="A5" s="60" t="s">
        <v>329</v>
      </c>
      <c r="B5" s="61">
        <v>0.67500000000000004</v>
      </c>
      <c r="C5" s="62">
        <v>79339450</v>
      </c>
      <c r="D5" s="63">
        <f>(E5/B5)-1</f>
        <v>1.0370370370370363E-2</v>
      </c>
      <c r="E5" s="64">
        <v>0.68200000000000005</v>
      </c>
      <c r="F5" s="65">
        <f>-1+(G5/B5)</f>
        <v>0.17481481481481476</v>
      </c>
      <c r="G5" s="66">
        <v>0.79300000000000004</v>
      </c>
      <c r="H5" s="67">
        <v>2664</v>
      </c>
      <c r="I5" s="68">
        <v>110</v>
      </c>
      <c r="J5" s="69">
        <f>I5/H5</f>
        <v>4.129129129129129E-2</v>
      </c>
      <c r="K5" s="70">
        <f>ROUND((C5*2)/H5,-2)</f>
        <v>59600</v>
      </c>
      <c r="L5" s="70">
        <f>ROUND((K5*0.225),-1)</f>
        <v>13410</v>
      </c>
      <c r="M5" s="71">
        <v>0.80200000000000005</v>
      </c>
      <c r="N5" s="72">
        <f>(M5-B5)/B5</f>
        <v>0.18814814814814815</v>
      </c>
      <c r="O5" s="73">
        <f>N5</f>
        <v>0.18814814814814815</v>
      </c>
      <c r="P5" s="74">
        <f>(O5*C5)+C5</f>
        <v>94267020.592592597</v>
      </c>
      <c r="Q5" s="75">
        <v>92812000</v>
      </c>
      <c r="R5" s="76">
        <f>-1+(Q5/C5)</f>
        <v>0.16980896640952259</v>
      </c>
      <c r="S5" s="51">
        <v>0.80500000000000005</v>
      </c>
      <c r="T5" s="77"/>
    </row>
    <row r="6" spans="1:23" ht="15" x14ac:dyDescent="0.25">
      <c r="A6" s="60" t="s">
        <v>330</v>
      </c>
      <c r="B6" s="61">
        <v>0.6</v>
      </c>
      <c r="C6" s="62">
        <v>2227700</v>
      </c>
      <c r="D6" s="63">
        <f>(E6/B6)-1</f>
        <v>0.13666666666666671</v>
      </c>
      <c r="E6" s="64">
        <v>0.68200000000000005</v>
      </c>
      <c r="F6" s="65">
        <f>-1+(G6/B6)</f>
        <v>0.32166666666666677</v>
      </c>
      <c r="G6" s="66">
        <v>0.79300000000000004</v>
      </c>
      <c r="H6" s="67">
        <v>86</v>
      </c>
      <c r="I6" s="68">
        <v>3</v>
      </c>
      <c r="J6" s="69">
        <f>I6/H6</f>
        <v>3.4883720930232558E-2</v>
      </c>
      <c r="K6" s="70">
        <f>ROUND((C6*2)/H6,-2)</f>
        <v>51800</v>
      </c>
      <c r="L6" s="70">
        <f>ROUND((K6*0.225),-1)</f>
        <v>11660</v>
      </c>
      <c r="M6" s="71">
        <v>0.57899999999999996</v>
      </c>
      <c r="N6" s="72">
        <f t="shared" ref="N6:N7" si="0">(M6-B6)/B6</f>
        <v>-3.5000000000000031E-2</v>
      </c>
      <c r="O6" s="73">
        <f>N6</f>
        <v>-3.5000000000000031E-2</v>
      </c>
      <c r="P6" s="74">
        <f t="shared" ref="P6:P7" si="1">(O6*C6)+C6</f>
        <v>2149730.5</v>
      </c>
      <c r="Q6" s="75">
        <v>2147800</v>
      </c>
      <c r="R6" s="76">
        <f>-1+(Q6/C6)</f>
        <v>-3.5866588858463833E-2</v>
      </c>
      <c r="S6" s="51">
        <v>0.57999999999999996</v>
      </c>
      <c r="T6" s="78"/>
      <c r="U6" s="78"/>
      <c r="V6" s="78"/>
      <c r="W6" s="79"/>
    </row>
    <row r="7" spans="1:23" ht="15.75" thickBot="1" x14ac:dyDescent="0.3">
      <c r="A7" s="80" t="s">
        <v>331</v>
      </c>
      <c r="B7" s="81">
        <v>0.66500000000000004</v>
      </c>
      <c r="C7" s="82">
        <v>7274900</v>
      </c>
      <c r="D7" s="83">
        <f>(E7/B7)-1</f>
        <v>2.5563909774436011E-2</v>
      </c>
      <c r="E7" s="84">
        <v>0.68200000000000005</v>
      </c>
      <c r="F7" s="85">
        <f>-1+(G7/B7)</f>
        <v>0.1924812030075187</v>
      </c>
      <c r="G7" s="86">
        <v>0.79300000000000004</v>
      </c>
      <c r="H7" s="87">
        <v>187</v>
      </c>
      <c r="I7" s="87">
        <v>4</v>
      </c>
      <c r="J7" s="83">
        <f>I7/H7</f>
        <v>2.1390374331550801E-2</v>
      </c>
      <c r="K7" s="88">
        <f>ROUND((C7*2)/H7,-2)</f>
        <v>77800</v>
      </c>
      <c r="L7" s="88">
        <f>ROUND((K7*0.225),-1)</f>
        <v>17510</v>
      </c>
      <c r="M7" s="89">
        <v>0.84099999999999997</v>
      </c>
      <c r="N7" s="90">
        <f t="shared" si="0"/>
        <v>0.26466165413533821</v>
      </c>
      <c r="O7" s="91">
        <f>N7</f>
        <v>0.26466165413533821</v>
      </c>
      <c r="P7" s="92">
        <f t="shared" si="1"/>
        <v>9200287.0676691718</v>
      </c>
      <c r="Q7" s="93">
        <v>8955800</v>
      </c>
      <c r="R7" s="94">
        <f>-1+(Q7/C7)</f>
        <v>0.23105472240168257</v>
      </c>
      <c r="S7" s="51">
        <v>0.84</v>
      </c>
      <c r="T7" s="78"/>
      <c r="U7" s="78"/>
      <c r="V7" s="78"/>
      <c r="W7" s="79"/>
    </row>
    <row r="8" spans="1:23" ht="15" x14ac:dyDescent="0.25">
      <c r="B8" s="95" t="s">
        <v>332</v>
      </c>
      <c r="C8" s="96">
        <f>SUM(C5:C7)</f>
        <v>88842050</v>
      </c>
      <c r="D8" s="97"/>
      <c r="E8" s="97"/>
      <c r="F8" s="98"/>
      <c r="G8" s="98"/>
      <c r="H8" s="99"/>
      <c r="K8" s="100"/>
      <c r="L8" s="101"/>
      <c r="M8" s="102"/>
      <c r="N8" s="102"/>
      <c r="O8" s="2" t="s">
        <v>332</v>
      </c>
      <c r="P8" s="103">
        <f>SUM(P5:P7)</f>
        <v>105617038.16026177</v>
      </c>
      <c r="Q8" s="104">
        <f>SUM(Q5:Q7)</f>
        <v>103915600</v>
      </c>
      <c r="S8" s="51"/>
      <c r="T8" s="105"/>
      <c r="U8" s="79"/>
      <c r="V8" s="79"/>
      <c r="W8" s="79"/>
    </row>
    <row r="9" spans="1:23" ht="15.75" thickBot="1" x14ac:dyDescent="0.3">
      <c r="A9" s="133" t="s">
        <v>339</v>
      </c>
      <c r="B9" s="133"/>
      <c r="C9" s="106">
        <v>0</v>
      </c>
      <c r="D9" s="107" t="s">
        <v>333</v>
      </c>
      <c r="E9" s="107"/>
      <c r="M9" s="101"/>
      <c r="N9" s="133"/>
      <c r="O9" s="133"/>
      <c r="P9" s="108">
        <v>0</v>
      </c>
      <c r="Q9" s="109">
        <v>0</v>
      </c>
      <c r="R9" s="50" t="s">
        <v>334</v>
      </c>
      <c r="T9" s="105"/>
      <c r="U9" s="79"/>
      <c r="V9" s="79"/>
      <c r="W9" s="79"/>
    </row>
    <row r="10" spans="1:23" ht="15" x14ac:dyDescent="0.25">
      <c r="C10" s="110">
        <f>SUM(C8:C9)</f>
        <v>88842050</v>
      </c>
      <c r="D10" s="111" t="s">
        <v>338</v>
      </c>
      <c r="E10" s="111"/>
      <c r="F10" s="111"/>
      <c r="P10" s="112">
        <f>SUM(P8:P9)</f>
        <v>105617038.16026177</v>
      </c>
      <c r="Q10" s="113">
        <f>SUM(Q8,Q9)</f>
        <v>103915600</v>
      </c>
    </row>
    <row r="11" spans="1:23" ht="15" x14ac:dyDescent="0.25">
      <c r="C11" s="114"/>
      <c r="F11" s="115">
        <v>209187780</v>
      </c>
      <c r="G11" s="79"/>
      <c r="O11" s="116"/>
      <c r="P11" s="49"/>
      <c r="Q11" s="79"/>
    </row>
    <row r="12" spans="1:23" ht="15" x14ac:dyDescent="0.25">
      <c r="B12" s="117"/>
      <c r="D12" s="79"/>
      <c r="E12" s="79"/>
      <c r="F12" s="118" t="s">
        <v>341</v>
      </c>
      <c r="G12" s="79"/>
      <c r="H12" s="49"/>
      <c r="I12" s="49"/>
      <c r="L12" s="119" t="s">
        <v>335</v>
      </c>
      <c r="M12" s="119">
        <v>42.47</v>
      </c>
      <c r="O12" s="116"/>
      <c r="P12" s="49"/>
      <c r="Q12" s="79"/>
      <c r="R12" s="120"/>
    </row>
    <row r="13" spans="1:23" ht="15" x14ac:dyDescent="0.25">
      <c r="B13" s="117"/>
      <c r="F13" s="121">
        <f>F11/2</f>
        <v>104593890</v>
      </c>
      <c r="G13" s="78" t="s">
        <v>340</v>
      </c>
      <c r="H13" s="49"/>
      <c r="I13" s="49"/>
      <c r="L13" s="119"/>
      <c r="M13" s="122">
        <f>1-(42.47/50)</f>
        <v>0.15060000000000007</v>
      </c>
      <c r="P13" s="49"/>
      <c r="Q13" s="78"/>
      <c r="R13" s="123"/>
    </row>
    <row r="14" spans="1:23" ht="15" x14ac:dyDescent="0.25">
      <c r="B14" s="117"/>
      <c r="D14" s="79"/>
      <c r="E14" s="79"/>
      <c r="F14" s="79"/>
      <c r="G14" s="124"/>
      <c r="H14" s="49"/>
      <c r="I14" s="49"/>
      <c r="O14" s="2"/>
    </row>
    <row r="15" spans="1:23" ht="15" x14ac:dyDescent="0.25">
      <c r="B15" s="117"/>
      <c r="D15" s="79"/>
      <c r="E15" s="79"/>
      <c r="F15" s="79"/>
      <c r="G15" s="79"/>
      <c r="H15" s="49"/>
      <c r="I15" s="49"/>
    </row>
    <row r="16" spans="1:23" ht="15" x14ac:dyDescent="0.25">
      <c r="B16" s="117"/>
      <c r="D16" s="79"/>
      <c r="E16" s="79"/>
      <c r="F16" s="79"/>
      <c r="G16" s="79"/>
      <c r="H16" s="49"/>
      <c r="I16" s="49"/>
    </row>
    <row r="17" spans="2:14" ht="15" x14ac:dyDescent="0.25">
      <c r="B17" s="117"/>
      <c r="D17" s="79"/>
      <c r="E17" s="79"/>
      <c r="F17" s="79"/>
      <c r="G17" s="79"/>
      <c r="H17" s="49"/>
      <c r="I17" s="49"/>
    </row>
    <row r="18" spans="2:14" ht="15" x14ac:dyDescent="0.25">
      <c r="B18" s="117"/>
      <c r="D18" s="79"/>
      <c r="E18" s="79"/>
      <c r="F18" s="79"/>
      <c r="G18" s="79"/>
      <c r="H18" s="49"/>
      <c r="I18" s="49"/>
    </row>
    <row r="19" spans="2:14" ht="15" x14ac:dyDescent="0.25">
      <c r="B19" s="117"/>
    </row>
    <row r="20" spans="2:14" ht="15" x14ac:dyDescent="0.25">
      <c r="B20" s="117"/>
    </row>
    <row r="21" spans="2:14" ht="15" x14ac:dyDescent="0.25">
      <c r="B21" s="117"/>
    </row>
    <row r="22" spans="2:14" ht="15" x14ac:dyDescent="0.25">
      <c r="B22" s="117"/>
      <c r="N22" s="49"/>
    </row>
    <row r="23" spans="2:14" ht="15" x14ac:dyDescent="0.25">
      <c r="B23" s="117"/>
    </row>
    <row r="24" spans="2:14" ht="15" x14ac:dyDescent="0.25">
      <c r="B24" s="117"/>
    </row>
    <row r="25" spans="2:14" ht="15" x14ac:dyDescent="0.25">
      <c r="B25" s="117"/>
    </row>
    <row r="26" spans="2:14" ht="15" x14ac:dyDescent="0.25">
      <c r="B26" s="117"/>
    </row>
    <row r="27" spans="2:14" ht="15" x14ac:dyDescent="0.25">
      <c r="B27" s="117"/>
    </row>
    <row r="28" spans="2:14" ht="15" x14ac:dyDescent="0.25">
      <c r="B28" s="117"/>
    </row>
    <row r="29" spans="2:14" ht="15" x14ac:dyDescent="0.25">
      <c r="B29" s="117"/>
    </row>
    <row r="30" spans="2:14" ht="15" x14ac:dyDescent="0.25">
      <c r="B30" s="117"/>
    </row>
    <row r="31" spans="2:14" ht="15" x14ac:dyDescent="0.25">
      <c r="B31" s="117"/>
    </row>
    <row r="32" spans="2:14" ht="15" x14ac:dyDescent="0.25">
      <c r="B32" s="117"/>
    </row>
    <row r="33" spans="2:2" ht="15" x14ac:dyDescent="0.25">
      <c r="B33" s="117"/>
    </row>
    <row r="34" spans="2:2" ht="15" x14ac:dyDescent="0.25">
      <c r="B34" s="117"/>
    </row>
  </sheetData>
  <mergeCells count="5">
    <mergeCell ref="A2:P2"/>
    <mergeCell ref="N3:N4"/>
    <mergeCell ref="R3:R4"/>
    <mergeCell ref="A9:B9"/>
    <mergeCell ref="N9:O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9"/>
  <sheetViews>
    <sheetView topLeftCell="A94" workbookViewId="0">
      <selection activeCell="A119" sqref="A119"/>
    </sheetView>
  </sheetViews>
  <sheetFormatPr defaultRowHeight="15" x14ac:dyDescent="0.25"/>
  <cols>
    <col min="1" max="1" width="16.85546875" bestFit="1" customWidth="1"/>
    <col min="2" max="2" width="16.140625" bestFit="1" customWidth="1"/>
    <col min="3" max="3" width="16.7109375" style="18" customWidth="1"/>
    <col min="4" max="4" width="17.7109375" style="8" customWidth="1"/>
    <col min="5" max="5" width="8.7109375" customWidth="1"/>
    <col min="6" max="6" width="30.140625" bestFit="1" customWidth="1"/>
    <col min="7" max="8" width="17.7109375" style="8" customWidth="1"/>
    <col min="9" max="9" width="18.7109375" style="13" customWidth="1"/>
    <col min="10" max="10" width="17.7109375" style="8" customWidth="1"/>
    <col min="11" max="11" width="16.7109375" style="8" customWidth="1"/>
    <col min="12" max="12" width="19.7109375" style="8" customWidth="1"/>
    <col min="13" max="13" width="16.7109375" style="8" customWidth="1"/>
    <col min="14" max="14" width="10.7109375" style="23" customWidth="1"/>
    <col min="15" max="15" width="15.7109375" style="28" customWidth="1"/>
    <col min="16" max="16" width="13.7109375" style="33" customWidth="1"/>
    <col min="17" max="17" width="13.7109375" style="41" customWidth="1"/>
    <col min="18" max="18" width="21.7109375" style="43" customWidth="1"/>
    <col min="19" max="19" width="19.7109375" customWidth="1"/>
    <col min="20" max="20" width="15.7109375" style="8" customWidth="1"/>
    <col min="21" max="21" width="40.7109375" customWidth="1"/>
    <col min="22" max="22" width="20.7109375" customWidth="1"/>
    <col min="23" max="23" width="19.7109375" customWidth="1"/>
    <col min="24" max="24" width="20.7109375" customWidth="1"/>
  </cols>
  <sheetData>
    <row r="1" spans="1:36" x14ac:dyDescent="0.25">
      <c r="A1" s="1" t="s">
        <v>0</v>
      </c>
      <c r="B1" s="1" t="s">
        <v>1</v>
      </c>
      <c r="C1" s="17" t="s">
        <v>2</v>
      </c>
      <c r="D1" s="7" t="s">
        <v>3</v>
      </c>
      <c r="E1" s="1" t="s">
        <v>4</v>
      </c>
      <c r="F1" s="1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1" t="s">
        <v>18</v>
      </c>
      <c r="T1" s="7" t="s">
        <v>20</v>
      </c>
      <c r="U1" s="1" t="s">
        <v>23</v>
      </c>
      <c r="V1" s="1" t="s">
        <v>24</v>
      </c>
      <c r="W1" s="1" t="s">
        <v>25</v>
      </c>
      <c r="X1" s="1" t="s">
        <v>26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t="s">
        <v>71</v>
      </c>
      <c r="B2" t="s">
        <v>72</v>
      </c>
      <c r="C2" s="18">
        <v>44960</v>
      </c>
      <c r="D2" s="8">
        <v>19000</v>
      </c>
      <c r="E2" t="s">
        <v>41</v>
      </c>
      <c r="F2" t="s">
        <v>51</v>
      </c>
      <c r="G2" s="8">
        <v>19000</v>
      </c>
      <c r="H2" s="8">
        <v>10400</v>
      </c>
      <c r="I2" s="13">
        <f t="shared" ref="I2:I33" si="0">H2/G2*100</f>
        <v>54.736842105263165</v>
      </c>
      <c r="J2" s="8">
        <v>34827</v>
      </c>
      <c r="K2" s="8">
        <v>6293</v>
      </c>
      <c r="L2" s="8">
        <f t="shared" ref="L2:L33" si="1">G2-K2</f>
        <v>12707</v>
      </c>
      <c r="M2" s="8">
        <v>42272.59375</v>
      </c>
      <c r="N2" s="23">
        <f t="shared" ref="N2:N33" si="2">L2/M2</f>
        <v>0.3005966483899512</v>
      </c>
      <c r="O2" s="28">
        <v>520</v>
      </c>
      <c r="P2" s="33">
        <f t="shared" ref="P2:P33" si="3">L2/O2</f>
        <v>24.436538461538461</v>
      </c>
      <c r="Q2" s="38" t="s">
        <v>43</v>
      </c>
      <c r="R2" s="43" t="e">
        <f>ABS(#REF!-N2)*100</f>
        <v>#REF!</v>
      </c>
      <c r="S2" t="s">
        <v>52</v>
      </c>
      <c r="T2" s="8">
        <v>6293</v>
      </c>
      <c r="V2" t="s">
        <v>48</v>
      </c>
      <c r="W2">
        <v>401</v>
      </c>
      <c r="X2">
        <v>51</v>
      </c>
    </row>
    <row r="3" spans="1:36" x14ac:dyDescent="0.25">
      <c r="A3" t="s">
        <v>97</v>
      </c>
      <c r="B3" t="s">
        <v>98</v>
      </c>
      <c r="C3" s="18">
        <v>44776</v>
      </c>
      <c r="D3" s="8">
        <v>26000</v>
      </c>
      <c r="E3" t="s">
        <v>41</v>
      </c>
      <c r="F3" t="s">
        <v>51</v>
      </c>
      <c r="G3" s="8">
        <v>26000</v>
      </c>
      <c r="H3" s="8">
        <v>13900</v>
      </c>
      <c r="I3" s="13">
        <f t="shared" si="0"/>
        <v>53.46153846153846</v>
      </c>
      <c r="J3" s="8">
        <v>48223</v>
      </c>
      <c r="K3" s="8">
        <v>6000</v>
      </c>
      <c r="L3" s="8">
        <f t="shared" si="1"/>
        <v>20000</v>
      </c>
      <c r="M3" s="8">
        <v>62552.59375</v>
      </c>
      <c r="N3" s="23">
        <f t="shared" si="2"/>
        <v>0.31973094640859717</v>
      </c>
      <c r="O3" s="28">
        <v>996</v>
      </c>
      <c r="P3" s="33">
        <f t="shared" si="3"/>
        <v>20.080321285140563</v>
      </c>
      <c r="Q3" s="38" t="s">
        <v>43</v>
      </c>
      <c r="R3" s="43" t="e">
        <f>ABS(#REF!-N3)*100</f>
        <v>#REF!</v>
      </c>
      <c r="S3" t="s">
        <v>58</v>
      </c>
      <c r="T3" s="8">
        <v>6000</v>
      </c>
      <c r="V3" t="s">
        <v>48</v>
      </c>
      <c r="W3">
        <v>401</v>
      </c>
      <c r="X3">
        <v>45</v>
      </c>
    </row>
    <row r="4" spans="1:36" x14ac:dyDescent="0.25">
      <c r="A4" t="s">
        <v>156</v>
      </c>
      <c r="B4" t="s">
        <v>157</v>
      </c>
      <c r="C4" s="18">
        <v>44973</v>
      </c>
      <c r="D4" s="8">
        <v>35000</v>
      </c>
      <c r="E4" t="s">
        <v>41</v>
      </c>
      <c r="F4" t="s">
        <v>51</v>
      </c>
      <c r="G4" s="8">
        <v>35000</v>
      </c>
      <c r="H4" s="8">
        <v>18200</v>
      </c>
      <c r="I4" s="13">
        <f t="shared" si="0"/>
        <v>52</v>
      </c>
      <c r="J4" s="8">
        <v>59626</v>
      </c>
      <c r="K4" s="8">
        <v>6293</v>
      </c>
      <c r="L4" s="8">
        <f t="shared" si="1"/>
        <v>28707</v>
      </c>
      <c r="M4" s="8">
        <v>79011.8515625</v>
      </c>
      <c r="N4" s="23">
        <f t="shared" si="2"/>
        <v>0.36332524086329215</v>
      </c>
      <c r="O4" s="28">
        <v>864</v>
      </c>
      <c r="P4" s="33">
        <f t="shared" si="3"/>
        <v>33.225694444444443</v>
      </c>
      <c r="Q4" s="38" t="s">
        <v>43</v>
      </c>
      <c r="R4" s="43" t="e">
        <f>ABS(#REF!-N4)*100</f>
        <v>#REF!</v>
      </c>
      <c r="S4" t="s">
        <v>52</v>
      </c>
      <c r="T4" s="8">
        <v>6293</v>
      </c>
      <c r="V4" t="s">
        <v>48</v>
      </c>
      <c r="W4">
        <v>401</v>
      </c>
      <c r="X4">
        <v>46</v>
      </c>
    </row>
    <row r="5" spans="1:36" x14ac:dyDescent="0.25">
      <c r="A5" t="s">
        <v>112</v>
      </c>
      <c r="B5" t="s">
        <v>113</v>
      </c>
      <c r="C5" s="18">
        <v>44743</v>
      </c>
      <c r="D5" s="8">
        <v>75000</v>
      </c>
      <c r="E5" t="s">
        <v>41</v>
      </c>
      <c r="F5" t="s">
        <v>51</v>
      </c>
      <c r="G5" s="8">
        <v>75000</v>
      </c>
      <c r="H5" s="8">
        <v>38300</v>
      </c>
      <c r="I5" s="13">
        <f t="shared" si="0"/>
        <v>51.06666666666667</v>
      </c>
      <c r="J5" s="8">
        <v>128845</v>
      </c>
      <c r="K5" s="8">
        <v>8485</v>
      </c>
      <c r="L5" s="8">
        <f t="shared" si="1"/>
        <v>66515</v>
      </c>
      <c r="M5" s="8">
        <v>178311.11328125</v>
      </c>
      <c r="N5" s="23">
        <f t="shared" si="2"/>
        <v>0.37302778708518258</v>
      </c>
      <c r="O5" s="28">
        <v>2618</v>
      </c>
      <c r="P5" s="33">
        <f t="shared" si="3"/>
        <v>25.406799083269672</v>
      </c>
      <c r="Q5" s="38" t="s">
        <v>43</v>
      </c>
      <c r="R5" s="43" t="e">
        <f>ABS(#REF!-N5)*100</f>
        <v>#REF!</v>
      </c>
      <c r="S5" t="s">
        <v>44</v>
      </c>
      <c r="T5" s="8">
        <v>8485</v>
      </c>
      <c r="V5" t="s">
        <v>48</v>
      </c>
      <c r="W5">
        <v>401</v>
      </c>
      <c r="X5">
        <v>49</v>
      </c>
    </row>
    <row r="6" spans="1:36" x14ac:dyDescent="0.25">
      <c r="A6" t="s">
        <v>129</v>
      </c>
      <c r="B6" t="s">
        <v>130</v>
      </c>
      <c r="C6" s="18">
        <v>45016</v>
      </c>
      <c r="D6" s="8">
        <v>57000</v>
      </c>
      <c r="E6" t="s">
        <v>57</v>
      </c>
      <c r="F6" t="s">
        <v>51</v>
      </c>
      <c r="G6" s="8">
        <v>57000</v>
      </c>
      <c r="H6" s="8">
        <v>29200</v>
      </c>
      <c r="I6" s="13">
        <f t="shared" si="0"/>
        <v>51.228070175438603</v>
      </c>
      <c r="J6" s="8">
        <v>95923</v>
      </c>
      <c r="K6" s="8">
        <v>6475</v>
      </c>
      <c r="L6" s="8">
        <f t="shared" si="1"/>
        <v>50525</v>
      </c>
      <c r="M6" s="8">
        <v>132515.5625</v>
      </c>
      <c r="N6" s="23">
        <f t="shared" si="2"/>
        <v>0.38127597277489578</v>
      </c>
      <c r="O6" s="28">
        <v>1629</v>
      </c>
      <c r="P6" s="33">
        <f t="shared" si="3"/>
        <v>31.01596071209331</v>
      </c>
      <c r="Q6" s="38" t="s">
        <v>43</v>
      </c>
      <c r="R6" s="43" t="e">
        <f>ABS(#REF!-N6)*100</f>
        <v>#REF!</v>
      </c>
      <c r="S6" t="s">
        <v>66</v>
      </c>
      <c r="T6" s="8">
        <v>6000</v>
      </c>
      <c r="V6" t="s">
        <v>48</v>
      </c>
      <c r="W6">
        <v>401</v>
      </c>
      <c r="X6">
        <v>51</v>
      </c>
    </row>
    <row r="7" spans="1:36" x14ac:dyDescent="0.25">
      <c r="A7" t="s">
        <v>75</v>
      </c>
      <c r="B7" t="s">
        <v>76</v>
      </c>
      <c r="C7" s="18">
        <v>45209</v>
      </c>
      <c r="D7" s="8">
        <v>30000</v>
      </c>
      <c r="E7" t="s">
        <v>57</v>
      </c>
      <c r="F7" t="s">
        <v>51</v>
      </c>
      <c r="G7" s="8">
        <v>30000</v>
      </c>
      <c r="H7" s="8">
        <v>16900</v>
      </c>
      <c r="I7" s="13">
        <f t="shared" si="0"/>
        <v>56.333333333333336</v>
      </c>
      <c r="J7" s="8">
        <v>44757</v>
      </c>
      <c r="K7" s="8">
        <v>6256</v>
      </c>
      <c r="L7" s="8">
        <f t="shared" si="1"/>
        <v>23744</v>
      </c>
      <c r="M7" s="8">
        <v>57038.51953125</v>
      </c>
      <c r="N7" s="23">
        <f t="shared" si="2"/>
        <v>0.41628008922972215</v>
      </c>
      <c r="O7" s="28">
        <v>880</v>
      </c>
      <c r="P7" s="33">
        <f t="shared" si="3"/>
        <v>26.981818181818181</v>
      </c>
      <c r="Q7" s="38" t="s">
        <v>43</v>
      </c>
      <c r="R7" s="43" t="e">
        <f>ABS(#REF!-N7)*100</f>
        <v>#REF!</v>
      </c>
      <c r="S7" t="s">
        <v>77</v>
      </c>
      <c r="T7" s="8">
        <v>6256</v>
      </c>
      <c r="V7" t="s">
        <v>48</v>
      </c>
      <c r="W7">
        <v>401</v>
      </c>
      <c r="X7">
        <v>45</v>
      </c>
    </row>
    <row r="8" spans="1:36" x14ac:dyDescent="0.25">
      <c r="A8" t="s">
        <v>276</v>
      </c>
      <c r="B8" t="s">
        <v>277</v>
      </c>
      <c r="C8" s="18">
        <v>45170</v>
      </c>
      <c r="D8" s="8">
        <v>37500</v>
      </c>
      <c r="E8" t="s">
        <v>57</v>
      </c>
      <c r="F8" t="s">
        <v>51</v>
      </c>
      <c r="G8" s="8">
        <v>37500</v>
      </c>
      <c r="H8" s="8">
        <v>21200</v>
      </c>
      <c r="I8" s="13">
        <f t="shared" si="0"/>
        <v>56.533333333333339</v>
      </c>
      <c r="J8" s="8">
        <v>55927</v>
      </c>
      <c r="K8" s="8">
        <v>6276</v>
      </c>
      <c r="L8" s="8">
        <f t="shared" si="1"/>
        <v>31224</v>
      </c>
      <c r="M8" s="8">
        <v>73557.0390625</v>
      </c>
      <c r="N8" s="23">
        <f t="shared" si="2"/>
        <v>0.4244869070038228</v>
      </c>
      <c r="O8" s="28">
        <v>1037</v>
      </c>
      <c r="P8" s="33">
        <f t="shared" si="3"/>
        <v>30.109932497589199</v>
      </c>
      <c r="Q8" s="38" t="s">
        <v>43</v>
      </c>
      <c r="R8" s="43" t="e">
        <f>ABS(#REF!-N8)*100</f>
        <v>#REF!</v>
      </c>
      <c r="S8" t="s">
        <v>52</v>
      </c>
      <c r="T8" s="8">
        <v>6276</v>
      </c>
      <c r="V8" t="s">
        <v>48</v>
      </c>
      <c r="W8">
        <v>401</v>
      </c>
      <c r="X8">
        <v>45</v>
      </c>
    </row>
    <row r="9" spans="1:36" x14ac:dyDescent="0.25">
      <c r="A9" t="s">
        <v>55</v>
      </c>
      <c r="B9" t="s">
        <v>56</v>
      </c>
      <c r="C9" s="18">
        <v>44839</v>
      </c>
      <c r="D9" s="8">
        <v>47000</v>
      </c>
      <c r="E9" t="s">
        <v>57</v>
      </c>
      <c r="F9" t="s">
        <v>51</v>
      </c>
      <c r="G9" s="8">
        <v>47000</v>
      </c>
      <c r="H9" s="8">
        <v>19500</v>
      </c>
      <c r="I9" s="13">
        <f t="shared" si="0"/>
        <v>41.48936170212766</v>
      </c>
      <c r="J9" s="8">
        <v>67564</v>
      </c>
      <c r="K9" s="8">
        <v>9650</v>
      </c>
      <c r="L9" s="8">
        <f t="shared" si="1"/>
        <v>37350</v>
      </c>
      <c r="M9" s="8">
        <v>85798.515625</v>
      </c>
      <c r="N9" s="23">
        <f t="shared" si="2"/>
        <v>0.43532221656661091</v>
      </c>
      <c r="O9" s="28">
        <v>1090</v>
      </c>
      <c r="P9" s="33">
        <f t="shared" si="3"/>
        <v>34.26605504587156</v>
      </c>
      <c r="Q9" s="38" t="s">
        <v>43</v>
      </c>
      <c r="R9" s="43">
        <f>ABS(N120-N9)*100</f>
        <v>43.532221656661093</v>
      </c>
      <c r="S9" t="s">
        <v>58</v>
      </c>
      <c r="T9" s="8">
        <v>9650</v>
      </c>
      <c r="V9" t="s">
        <v>48</v>
      </c>
      <c r="W9">
        <v>401</v>
      </c>
      <c r="X9">
        <v>45</v>
      </c>
    </row>
    <row r="10" spans="1:36" x14ac:dyDescent="0.25">
      <c r="A10" t="s">
        <v>122</v>
      </c>
      <c r="B10" t="s">
        <v>123</v>
      </c>
      <c r="C10" s="18">
        <v>44749</v>
      </c>
      <c r="D10" s="8">
        <v>50000</v>
      </c>
      <c r="E10" t="s">
        <v>82</v>
      </c>
      <c r="F10" t="s">
        <v>51</v>
      </c>
      <c r="G10" s="8">
        <v>50000</v>
      </c>
      <c r="H10" s="8">
        <v>21200</v>
      </c>
      <c r="I10" s="13">
        <f t="shared" si="0"/>
        <v>42.4</v>
      </c>
      <c r="J10" s="8">
        <v>69937</v>
      </c>
      <c r="K10" s="8">
        <v>12915</v>
      </c>
      <c r="L10" s="8">
        <f t="shared" si="1"/>
        <v>37085</v>
      </c>
      <c r="M10" s="8">
        <v>84477.0390625</v>
      </c>
      <c r="N10" s="23">
        <f t="shared" si="2"/>
        <v>0.43899502647770139</v>
      </c>
      <c r="O10" s="28">
        <v>1001</v>
      </c>
      <c r="P10" s="33">
        <f t="shared" si="3"/>
        <v>37.047952047952045</v>
      </c>
      <c r="Q10" s="38" t="s">
        <v>43</v>
      </c>
      <c r="R10" s="43" t="e">
        <f>ABS(#REF!-N10)*100</f>
        <v>#REF!</v>
      </c>
      <c r="S10" t="s">
        <v>66</v>
      </c>
      <c r="T10" s="8">
        <v>12915</v>
      </c>
      <c r="V10" t="s">
        <v>48</v>
      </c>
      <c r="W10">
        <v>401</v>
      </c>
      <c r="X10">
        <v>46</v>
      </c>
    </row>
    <row r="11" spans="1:36" x14ac:dyDescent="0.25">
      <c r="A11" t="s">
        <v>211</v>
      </c>
      <c r="B11" t="s">
        <v>212</v>
      </c>
      <c r="C11" s="18">
        <v>44741</v>
      </c>
      <c r="D11" s="8">
        <v>53000</v>
      </c>
      <c r="E11" t="s">
        <v>57</v>
      </c>
      <c r="F11" t="s">
        <v>213</v>
      </c>
      <c r="G11" s="8">
        <v>53000</v>
      </c>
      <c r="H11" s="8">
        <v>21600</v>
      </c>
      <c r="I11" s="13">
        <f t="shared" si="0"/>
        <v>40.754716981132077</v>
      </c>
      <c r="J11" s="8">
        <v>75248</v>
      </c>
      <c r="K11" s="8">
        <v>6197</v>
      </c>
      <c r="L11" s="8">
        <f t="shared" si="1"/>
        <v>46803</v>
      </c>
      <c r="M11" s="8">
        <v>102297.78125</v>
      </c>
      <c r="N11" s="23">
        <f t="shared" si="2"/>
        <v>0.45751725431483881</v>
      </c>
      <c r="O11" s="28">
        <v>1263</v>
      </c>
      <c r="P11" s="33">
        <f t="shared" si="3"/>
        <v>37.057007125890735</v>
      </c>
      <c r="Q11" s="38" t="s">
        <v>43</v>
      </c>
      <c r="R11" s="43" t="e">
        <f>ABS(#REF!-N11)*100</f>
        <v>#REF!</v>
      </c>
      <c r="S11" t="s">
        <v>103</v>
      </c>
      <c r="T11" s="8">
        <v>6197</v>
      </c>
      <c r="V11" t="s">
        <v>48</v>
      </c>
      <c r="W11">
        <v>401</v>
      </c>
      <c r="X11">
        <v>45</v>
      </c>
    </row>
    <row r="12" spans="1:36" x14ac:dyDescent="0.25">
      <c r="A12" t="s">
        <v>296</v>
      </c>
      <c r="B12" t="s">
        <v>297</v>
      </c>
      <c r="C12" s="18">
        <v>44700</v>
      </c>
      <c r="D12" s="8">
        <v>40000</v>
      </c>
      <c r="E12" t="s">
        <v>41</v>
      </c>
      <c r="F12" t="s">
        <v>51</v>
      </c>
      <c r="G12" s="8">
        <v>40000</v>
      </c>
      <c r="H12" s="8">
        <v>15500</v>
      </c>
      <c r="I12" s="13">
        <f t="shared" si="0"/>
        <v>38.75</v>
      </c>
      <c r="J12" s="8">
        <v>54084</v>
      </c>
      <c r="K12" s="8">
        <v>7266</v>
      </c>
      <c r="L12" s="8">
        <f t="shared" si="1"/>
        <v>32734</v>
      </c>
      <c r="M12" s="8">
        <v>69360</v>
      </c>
      <c r="N12" s="23">
        <f t="shared" si="2"/>
        <v>0.47194348327566321</v>
      </c>
      <c r="O12" s="28">
        <v>1065</v>
      </c>
      <c r="P12" s="33">
        <f t="shared" si="3"/>
        <v>30.736150234741785</v>
      </c>
      <c r="Q12" s="38" t="s">
        <v>43</v>
      </c>
      <c r="R12" s="43" t="e">
        <f>ABS(#REF!-N12)*100</f>
        <v>#REF!</v>
      </c>
      <c r="S12" t="s">
        <v>58</v>
      </c>
      <c r="T12" s="8">
        <v>7266</v>
      </c>
      <c r="V12" t="s">
        <v>48</v>
      </c>
      <c r="W12">
        <v>401</v>
      </c>
      <c r="X12">
        <v>45</v>
      </c>
    </row>
    <row r="13" spans="1:36" x14ac:dyDescent="0.25">
      <c r="A13" t="s">
        <v>253</v>
      </c>
      <c r="B13" t="s">
        <v>254</v>
      </c>
      <c r="C13" s="18">
        <v>44697</v>
      </c>
      <c r="D13" s="8">
        <v>85000</v>
      </c>
      <c r="E13" t="s">
        <v>41</v>
      </c>
      <c r="F13" t="s">
        <v>51</v>
      </c>
      <c r="G13" s="8">
        <v>85000</v>
      </c>
      <c r="H13" s="8">
        <v>34600</v>
      </c>
      <c r="I13" s="13">
        <f t="shared" si="0"/>
        <v>40.705882352941174</v>
      </c>
      <c r="J13" s="8">
        <v>116496</v>
      </c>
      <c r="K13" s="8">
        <v>9487</v>
      </c>
      <c r="L13" s="8">
        <f t="shared" si="1"/>
        <v>75513</v>
      </c>
      <c r="M13" s="8">
        <v>158531.859375</v>
      </c>
      <c r="N13" s="23">
        <f t="shared" si="2"/>
        <v>0.47632696858350337</v>
      </c>
      <c r="O13" s="28">
        <v>1071</v>
      </c>
      <c r="P13" s="33">
        <f t="shared" si="3"/>
        <v>70.50700280112045</v>
      </c>
      <c r="Q13" s="38" t="s">
        <v>43</v>
      </c>
      <c r="R13" s="43" t="e">
        <f>ABS(#REF!-N13)*100</f>
        <v>#REF!</v>
      </c>
      <c r="S13" t="s">
        <v>52</v>
      </c>
      <c r="T13" s="8">
        <v>9487</v>
      </c>
      <c r="V13" t="s">
        <v>48</v>
      </c>
      <c r="W13">
        <v>401</v>
      </c>
      <c r="X13">
        <v>77</v>
      </c>
    </row>
    <row r="14" spans="1:36" x14ac:dyDescent="0.25">
      <c r="A14" t="s">
        <v>99</v>
      </c>
      <c r="B14" t="s">
        <v>100</v>
      </c>
      <c r="C14" s="18">
        <v>45020</v>
      </c>
      <c r="D14" s="8">
        <v>38000</v>
      </c>
      <c r="E14" t="s">
        <v>41</v>
      </c>
      <c r="F14" t="s">
        <v>51</v>
      </c>
      <c r="G14" s="8">
        <v>38000</v>
      </c>
      <c r="H14" s="8">
        <v>19700</v>
      </c>
      <c r="I14" s="13">
        <f t="shared" si="0"/>
        <v>51.84210526315789</v>
      </c>
      <c r="J14" s="8">
        <v>50037</v>
      </c>
      <c r="K14" s="8">
        <v>6569</v>
      </c>
      <c r="L14" s="8">
        <f t="shared" si="1"/>
        <v>31431</v>
      </c>
      <c r="M14" s="8">
        <v>64397.03515625</v>
      </c>
      <c r="N14" s="23">
        <f t="shared" si="2"/>
        <v>0.48808147648004707</v>
      </c>
      <c r="O14" s="28">
        <v>760</v>
      </c>
      <c r="P14" s="33">
        <f t="shared" si="3"/>
        <v>41.356578947368419</v>
      </c>
      <c r="Q14" s="38" t="s">
        <v>43</v>
      </c>
      <c r="R14" s="43" t="e">
        <f>ABS(#REF!-N14)*100</f>
        <v>#REF!</v>
      </c>
      <c r="S14" t="s">
        <v>58</v>
      </c>
      <c r="T14" s="8">
        <v>6099</v>
      </c>
      <c r="V14" t="s">
        <v>48</v>
      </c>
      <c r="W14">
        <v>401</v>
      </c>
      <c r="X14">
        <v>51</v>
      </c>
    </row>
    <row r="15" spans="1:36" x14ac:dyDescent="0.25">
      <c r="A15" t="s">
        <v>225</v>
      </c>
      <c r="B15" t="s">
        <v>226</v>
      </c>
      <c r="C15" s="18">
        <v>45334</v>
      </c>
      <c r="D15" s="8">
        <v>60000</v>
      </c>
      <c r="E15" t="s">
        <v>41</v>
      </c>
      <c r="F15" t="s">
        <v>51</v>
      </c>
      <c r="G15" s="8">
        <v>60000</v>
      </c>
      <c r="H15" s="8">
        <v>31400</v>
      </c>
      <c r="I15" s="13">
        <f t="shared" si="0"/>
        <v>52.333333333333329</v>
      </c>
      <c r="J15" s="8">
        <v>79303</v>
      </c>
      <c r="K15" s="8">
        <v>8485</v>
      </c>
      <c r="L15" s="8">
        <f t="shared" si="1"/>
        <v>51515</v>
      </c>
      <c r="M15" s="8">
        <v>104915.5546875</v>
      </c>
      <c r="N15" s="23">
        <f t="shared" si="2"/>
        <v>0.49101394119720243</v>
      </c>
      <c r="O15" s="28">
        <v>1365</v>
      </c>
      <c r="P15" s="33">
        <f t="shared" si="3"/>
        <v>37.739926739926737</v>
      </c>
      <c r="Q15" s="38" t="s">
        <v>43</v>
      </c>
      <c r="R15" s="43" t="e">
        <f>ABS(#REF!-N15)*100</f>
        <v>#REF!</v>
      </c>
      <c r="S15" t="s">
        <v>66</v>
      </c>
      <c r="T15" s="8">
        <v>8485</v>
      </c>
      <c r="V15" t="s">
        <v>48</v>
      </c>
      <c r="W15">
        <v>401</v>
      </c>
      <c r="X15">
        <v>46</v>
      </c>
    </row>
    <row r="16" spans="1:36" x14ac:dyDescent="0.25">
      <c r="A16" t="s">
        <v>274</v>
      </c>
      <c r="B16" t="s">
        <v>275</v>
      </c>
      <c r="C16" s="18">
        <v>44770</v>
      </c>
      <c r="D16" s="8">
        <v>72000</v>
      </c>
      <c r="E16" t="s">
        <v>41</v>
      </c>
      <c r="F16" t="s">
        <v>51</v>
      </c>
      <c r="G16" s="8">
        <v>72000</v>
      </c>
      <c r="H16" s="8">
        <v>25800</v>
      </c>
      <c r="I16" s="13">
        <f t="shared" si="0"/>
        <v>35.833333333333336</v>
      </c>
      <c r="J16" s="8">
        <v>93634</v>
      </c>
      <c r="K16" s="8">
        <v>9429</v>
      </c>
      <c r="L16" s="8">
        <f t="shared" si="1"/>
        <v>62571</v>
      </c>
      <c r="M16" s="8">
        <v>124748.1484375</v>
      </c>
      <c r="N16" s="23">
        <f t="shared" si="2"/>
        <v>0.50157858680642997</v>
      </c>
      <c r="O16" s="28">
        <v>1200</v>
      </c>
      <c r="P16" s="33">
        <f t="shared" si="3"/>
        <v>52.142499999999998</v>
      </c>
      <c r="Q16" s="38" t="s">
        <v>43</v>
      </c>
      <c r="R16" s="43" t="e">
        <f>ABS(#REF!-N16)*100</f>
        <v>#REF!</v>
      </c>
      <c r="S16" t="s">
        <v>52</v>
      </c>
      <c r="T16" s="8">
        <v>7686</v>
      </c>
      <c r="V16" t="s">
        <v>48</v>
      </c>
      <c r="W16">
        <v>401</v>
      </c>
      <c r="X16">
        <v>51</v>
      </c>
    </row>
    <row r="17" spans="1:24" x14ac:dyDescent="0.25">
      <c r="A17" t="s">
        <v>87</v>
      </c>
      <c r="B17" t="s">
        <v>88</v>
      </c>
      <c r="C17" s="18">
        <v>44805</v>
      </c>
      <c r="D17" s="8">
        <v>43875</v>
      </c>
      <c r="E17" t="s">
        <v>41</v>
      </c>
      <c r="F17" t="s">
        <v>51</v>
      </c>
      <c r="G17" s="8">
        <v>43875</v>
      </c>
      <c r="H17" s="8">
        <v>16800</v>
      </c>
      <c r="I17" s="13">
        <f t="shared" si="0"/>
        <v>38.290598290598297</v>
      </c>
      <c r="J17" s="8">
        <v>55966</v>
      </c>
      <c r="K17" s="8">
        <v>6293</v>
      </c>
      <c r="L17" s="8">
        <f t="shared" si="1"/>
        <v>37582</v>
      </c>
      <c r="M17" s="8">
        <v>73589.6328125</v>
      </c>
      <c r="N17" s="23">
        <f t="shared" si="2"/>
        <v>0.51069693601754573</v>
      </c>
      <c r="O17" s="28">
        <v>969</v>
      </c>
      <c r="P17" s="33">
        <f t="shared" si="3"/>
        <v>38.784313725490193</v>
      </c>
      <c r="Q17" s="38" t="s">
        <v>43</v>
      </c>
      <c r="R17" s="43" t="e">
        <f>ABS(#REF!-N17)*100</f>
        <v>#REF!</v>
      </c>
      <c r="S17" t="s">
        <v>66</v>
      </c>
      <c r="T17" s="8">
        <v>6293</v>
      </c>
      <c r="V17" t="s">
        <v>48</v>
      </c>
      <c r="W17">
        <v>401</v>
      </c>
      <c r="X17">
        <v>51</v>
      </c>
    </row>
    <row r="18" spans="1:24" x14ac:dyDescent="0.25">
      <c r="A18" t="s">
        <v>124</v>
      </c>
      <c r="B18" t="s">
        <v>125</v>
      </c>
      <c r="C18" s="18">
        <v>44706</v>
      </c>
      <c r="D18" s="8">
        <v>25500</v>
      </c>
      <c r="E18" t="s">
        <v>57</v>
      </c>
      <c r="F18" t="s">
        <v>42</v>
      </c>
      <c r="G18" s="8">
        <v>25500</v>
      </c>
      <c r="H18" s="8">
        <v>9900</v>
      </c>
      <c r="I18" s="13">
        <f t="shared" si="0"/>
        <v>38.82352941176471</v>
      </c>
      <c r="J18" s="8">
        <v>26470</v>
      </c>
      <c r="K18" s="8">
        <v>6825</v>
      </c>
      <c r="L18" s="8">
        <f t="shared" si="1"/>
        <v>18675</v>
      </c>
      <c r="M18" s="8">
        <v>35396.39453125</v>
      </c>
      <c r="N18" s="23">
        <f t="shared" si="2"/>
        <v>0.5275961082282723</v>
      </c>
      <c r="O18" s="28">
        <v>444</v>
      </c>
      <c r="P18" s="33">
        <f t="shared" si="3"/>
        <v>42.060810810810814</v>
      </c>
      <c r="Q18" s="38" t="s">
        <v>43</v>
      </c>
      <c r="R18" s="43" t="e">
        <f>ABS(#REF!-N18)*100</f>
        <v>#REF!</v>
      </c>
      <c r="S18" t="s">
        <v>52</v>
      </c>
      <c r="T18" s="8">
        <v>6825</v>
      </c>
      <c r="U18" t="s">
        <v>126</v>
      </c>
      <c r="V18" t="s">
        <v>48</v>
      </c>
      <c r="W18">
        <v>401</v>
      </c>
      <c r="X18">
        <v>45</v>
      </c>
    </row>
    <row r="19" spans="1:24" x14ac:dyDescent="0.25">
      <c r="A19" t="s">
        <v>272</v>
      </c>
      <c r="B19" t="s">
        <v>273</v>
      </c>
      <c r="C19" s="18">
        <v>45026</v>
      </c>
      <c r="D19" s="8">
        <v>65500</v>
      </c>
      <c r="E19" t="s">
        <v>57</v>
      </c>
      <c r="F19" t="s">
        <v>51</v>
      </c>
      <c r="G19" s="8">
        <v>65500</v>
      </c>
      <c r="H19" s="8">
        <v>31200</v>
      </c>
      <c r="I19" s="13">
        <f t="shared" si="0"/>
        <v>47.63358778625954</v>
      </c>
      <c r="J19" s="8">
        <v>80946</v>
      </c>
      <c r="K19" s="8">
        <v>7268</v>
      </c>
      <c r="L19" s="8">
        <f t="shared" si="1"/>
        <v>58232</v>
      </c>
      <c r="M19" s="8">
        <v>109152.59375</v>
      </c>
      <c r="N19" s="23">
        <f t="shared" si="2"/>
        <v>0.53349167435611211</v>
      </c>
      <c r="O19" s="28">
        <v>1428</v>
      </c>
      <c r="P19" s="33">
        <f t="shared" si="3"/>
        <v>40.778711484593835</v>
      </c>
      <c r="Q19" s="38" t="s">
        <v>43</v>
      </c>
      <c r="R19" s="43" t="e">
        <f>ABS(#REF!-N19)*100</f>
        <v>#REF!</v>
      </c>
      <c r="S19" t="s">
        <v>58</v>
      </c>
      <c r="T19" s="8">
        <v>7268</v>
      </c>
      <c r="V19" t="s">
        <v>48</v>
      </c>
      <c r="W19">
        <v>401</v>
      </c>
      <c r="X19">
        <v>51</v>
      </c>
    </row>
    <row r="20" spans="1:24" x14ac:dyDescent="0.25">
      <c r="A20" t="s">
        <v>298</v>
      </c>
      <c r="B20" t="s">
        <v>299</v>
      </c>
      <c r="C20" s="18">
        <v>45100</v>
      </c>
      <c r="D20" s="8">
        <v>75000</v>
      </c>
      <c r="E20" t="s">
        <v>41</v>
      </c>
      <c r="F20" t="s">
        <v>51</v>
      </c>
      <c r="G20" s="8">
        <v>75000</v>
      </c>
      <c r="H20" s="8">
        <v>36400</v>
      </c>
      <c r="I20" s="13">
        <f t="shared" si="0"/>
        <v>48.533333333333331</v>
      </c>
      <c r="J20" s="8">
        <v>92238</v>
      </c>
      <c r="K20" s="8">
        <v>8901</v>
      </c>
      <c r="L20" s="8">
        <f t="shared" si="1"/>
        <v>66099</v>
      </c>
      <c r="M20" s="8">
        <v>123462.21875</v>
      </c>
      <c r="N20" s="23">
        <f t="shared" si="2"/>
        <v>0.53537835840974635</v>
      </c>
      <c r="O20" s="28">
        <v>1680</v>
      </c>
      <c r="P20" s="33">
        <f t="shared" si="3"/>
        <v>39.344642857142858</v>
      </c>
      <c r="Q20" s="38" t="s">
        <v>43</v>
      </c>
      <c r="R20" s="43" t="e">
        <f>ABS(#REF!-N20)*100</f>
        <v>#REF!</v>
      </c>
      <c r="S20" t="s">
        <v>66</v>
      </c>
      <c r="T20" s="8">
        <v>8901</v>
      </c>
      <c r="V20" t="s">
        <v>48</v>
      </c>
      <c r="W20">
        <v>401</v>
      </c>
      <c r="X20">
        <v>51</v>
      </c>
    </row>
    <row r="21" spans="1:24" x14ac:dyDescent="0.25">
      <c r="A21" t="s">
        <v>220</v>
      </c>
      <c r="B21" t="s">
        <v>221</v>
      </c>
      <c r="C21" s="18">
        <v>44869</v>
      </c>
      <c r="D21" s="8">
        <v>75100</v>
      </c>
      <c r="E21" t="s">
        <v>41</v>
      </c>
      <c r="F21" t="s">
        <v>51</v>
      </c>
      <c r="G21" s="8">
        <v>75100</v>
      </c>
      <c r="H21" s="8">
        <v>27400</v>
      </c>
      <c r="I21" s="13">
        <f t="shared" si="0"/>
        <v>36.484687083888154</v>
      </c>
      <c r="J21" s="8">
        <v>89960</v>
      </c>
      <c r="K21" s="8">
        <v>8485</v>
      </c>
      <c r="L21" s="8">
        <f t="shared" si="1"/>
        <v>66615</v>
      </c>
      <c r="M21" s="8">
        <v>120703.703125</v>
      </c>
      <c r="N21" s="23">
        <f t="shared" si="2"/>
        <v>0.55188861878590356</v>
      </c>
      <c r="O21" s="28">
        <v>1560</v>
      </c>
      <c r="P21" s="33">
        <f t="shared" si="3"/>
        <v>42.70192307692308</v>
      </c>
      <c r="Q21" s="38" t="s">
        <v>43</v>
      </c>
      <c r="R21" s="43" t="e">
        <f>ABS(#REF!-N21)*100</f>
        <v>#REF!</v>
      </c>
      <c r="S21" t="s">
        <v>103</v>
      </c>
      <c r="T21" s="8">
        <v>8485</v>
      </c>
      <c r="V21" t="s">
        <v>48</v>
      </c>
      <c r="W21">
        <v>401</v>
      </c>
      <c r="X21">
        <v>46</v>
      </c>
    </row>
    <row r="22" spans="1:24" x14ac:dyDescent="0.25">
      <c r="A22" t="s">
        <v>229</v>
      </c>
      <c r="B22" t="s">
        <v>230</v>
      </c>
      <c r="C22" s="18">
        <v>45356</v>
      </c>
      <c r="D22" s="8">
        <v>89000</v>
      </c>
      <c r="E22" t="s">
        <v>41</v>
      </c>
      <c r="F22" t="s">
        <v>51</v>
      </c>
      <c r="G22" s="8">
        <v>89000</v>
      </c>
      <c r="H22" s="8">
        <v>42700</v>
      </c>
      <c r="I22" s="13">
        <f t="shared" si="0"/>
        <v>47.977528089887642</v>
      </c>
      <c r="J22" s="8">
        <v>107105</v>
      </c>
      <c r="K22" s="8">
        <v>6928</v>
      </c>
      <c r="L22" s="8">
        <f t="shared" si="1"/>
        <v>82072</v>
      </c>
      <c r="M22" s="8">
        <v>148410.375</v>
      </c>
      <c r="N22" s="23">
        <f t="shared" si="2"/>
        <v>0.55300716004524619</v>
      </c>
      <c r="O22" s="28">
        <v>2292</v>
      </c>
      <c r="P22" s="33">
        <f t="shared" si="3"/>
        <v>35.808027923211171</v>
      </c>
      <c r="Q22" s="38" t="s">
        <v>43</v>
      </c>
      <c r="R22" s="43" t="e">
        <f>ABS(#REF!-N22)*100</f>
        <v>#REF!</v>
      </c>
      <c r="S22" t="s">
        <v>103</v>
      </c>
      <c r="T22" s="8">
        <v>6928</v>
      </c>
      <c r="V22" t="s">
        <v>48</v>
      </c>
      <c r="W22">
        <v>401</v>
      </c>
      <c r="X22">
        <v>46</v>
      </c>
    </row>
    <row r="23" spans="1:24" x14ac:dyDescent="0.25">
      <c r="A23" t="s">
        <v>197</v>
      </c>
      <c r="B23" t="s">
        <v>198</v>
      </c>
      <c r="C23" s="18">
        <v>45352</v>
      </c>
      <c r="D23" s="8">
        <v>65000</v>
      </c>
      <c r="E23" t="s">
        <v>57</v>
      </c>
      <c r="F23" t="s">
        <v>51</v>
      </c>
      <c r="G23" s="8">
        <v>65000</v>
      </c>
      <c r="H23" s="8">
        <v>30100</v>
      </c>
      <c r="I23" s="13">
        <f t="shared" si="0"/>
        <v>46.307692307692307</v>
      </c>
      <c r="J23" s="8">
        <v>75957</v>
      </c>
      <c r="K23" s="8">
        <v>7348</v>
      </c>
      <c r="L23" s="8">
        <f t="shared" si="1"/>
        <v>57652</v>
      </c>
      <c r="M23" s="8">
        <v>101642.9609375</v>
      </c>
      <c r="N23" s="23">
        <f t="shared" si="2"/>
        <v>0.5672011073688622</v>
      </c>
      <c r="O23" s="28">
        <v>1272</v>
      </c>
      <c r="P23" s="33">
        <f t="shared" si="3"/>
        <v>45.323899371069182</v>
      </c>
      <c r="Q23" s="38" t="s">
        <v>43</v>
      </c>
      <c r="R23" s="43" t="e">
        <f>ABS(#REF!-N23)*100</f>
        <v>#REF!</v>
      </c>
      <c r="S23" t="s">
        <v>66</v>
      </c>
      <c r="T23" s="8">
        <v>7348</v>
      </c>
      <c r="V23" t="s">
        <v>48</v>
      </c>
      <c r="W23">
        <v>401</v>
      </c>
      <c r="X23">
        <v>46</v>
      </c>
    </row>
    <row r="24" spans="1:24" x14ac:dyDescent="0.25">
      <c r="A24" t="s">
        <v>135</v>
      </c>
      <c r="B24" t="s">
        <v>136</v>
      </c>
      <c r="C24" s="18">
        <v>44957</v>
      </c>
      <c r="D24" s="8">
        <v>70000</v>
      </c>
      <c r="E24" t="s">
        <v>57</v>
      </c>
      <c r="F24" t="s">
        <v>42</v>
      </c>
      <c r="G24" s="8">
        <v>70000</v>
      </c>
      <c r="H24" s="8">
        <v>25700</v>
      </c>
      <c r="I24" s="13">
        <f t="shared" si="0"/>
        <v>36.714285714285715</v>
      </c>
      <c r="J24" s="8">
        <v>68551</v>
      </c>
      <c r="K24" s="8">
        <v>7800</v>
      </c>
      <c r="L24" s="8">
        <f t="shared" si="1"/>
        <v>62200</v>
      </c>
      <c r="M24" s="8">
        <v>109461.2578125</v>
      </c>
      <c r="N24" s="23">
        <f t="shared" si="2"/>
        <v>0.56823757777883888</v>
      </c>
      <c r="O24" s="28">
        <v>1799</v>
      </c>
      <c r="P24" s="33">
        <f t="shared" si="3"/>
        <v>34.574763757643133</v>
      </c>
      <c r="Q24" s="38" t="s">
        <v>43</v>
      </c>
      <c r="R24" s="43" t="e">
        <f>ABS(#REF!-N24)*100</f>
        <v>#REF!</v>
      </c>
      <c r="S24" t="s">
        <v>77</v>
      </c>
      <c r="T24" s="8">
        <v>7800</v>
      </c>
      <c r="U24" t="s">
        <v>137</v>
      </c>
      <c r="V24" t="s">
        <v>48</v>
      </c>
      <c r="W24">
        <v>401</v>
      </c>
      <c r="X24">
        <v>47</v>
      </c>
    </row>
    <row r="25" spans="1:24" x14ac:dyDescent="0.25">
      <c r="A25" t="s">
        <v>140</v>
      </c>
      <c r="B25" t="s">
        <v>141</v>
      </c>
      <c r="C25" s="18">
        <v>45177</v>
      </c>
      <c r="D25" s="8">
        <v>80000</v>
      </c>
      <c r="E25" t="s">
        <v>57</v>
      </c>
      <c r="F25" t="s">
        <v>51</v>
      </c>
      <c r="G25" s="8">
        <v>80000</v>
      </c>
      <c r="H25" s="8">
        <v>36400</v>
      </c>
      <c r="I25" s="13">
        <f t="shared" si="0"/>
        <v>45.5</v>
      </c>
      <c r="J25" s="8">
        <v>91811</v>
      </c>
      <c r="K25" s="8">
        <v>5477</v>
      </c>
      <c r="L25" s="8">
        <f t="shared" si="1"/>
        <v>74523</v>
      </c>
      <c r="M25" s="8">
        <v>127902.22265625</v>
      </c>
      <c r="N25" s="23">
        <f t="shared" si="2"/>
        <v>0.58265601998401551</v>
      </c>
      <c r="O25" s="28">
        <v>1760</v>
      </c>
      <c r="P25" s="33">
        <f t="shared" si="3"/>
        <v>42.342613636363637</v>
      </c>
      <c r="Q25" s="38" t="s">
        <v>43</v>
      </c>
      <c r="R25" s="43" t="e">
        <f>ABS(#REF!-N25)*100</f>
        <v>#REF!</v>
      </c>
      <c r="S25" t="s">
        <v>52</v>
      </c>
      <c r="T25" s="8">
        <v>5477</v>
      </c>
      <c r="V25" t="s">
        <v>48</v>
      </c>
      <c r="W25">
        <v>401</v>
      </c>
      <c r="X25">
        <v>46</v>
      </c>
    </row>
    <row r="26" spans="1:24" x14ac:dyDescent="0.25">
      <c r="A26" t="s">
        <v>235</v>
      </c>
      <c r="B26" t="s">
        <v>236</v>
      </c>
      <c r="C26" s="18">
        <v>44721</v>
      </c>
      <c r="D26" s="8">
        <v>70000</v>
      </c>
      <c r="E26" t="s">
        <v>41</v>
      </c>
      <c r="F26" t="s">
        <v>42</v>
      </c>
      <c r="G26" s="8">
        <v>70000</v>
      </c>
      <c r="H26" s="8">
        <v>25300</v>
      </c>
      <c r="I26" s="13">
        <f t="shared" si="0"/>
        <v>36.142857142857146</v>
      </c>
      <c r="J26" s="8">
        <v>66668</v>
      </c>
      <c r="K26" s="8">
        <v>8677</v>
      </c>
      <c r="L26" s="8">
        <f t="shared" si="1"/>
        <v>61323</v>
      </c>
      <c r="M26" s="8">
        <v>104488.2890625</v>
      </c>
      <c r="N26" s="23">
        <f t="shared" si="2"/>
        <v>0.58688873700783306</v>
      </c>
      <c r="O26" s="28">
        <v>1300</v>
      </c>
      <c r="P26" s="33">
        <f t="shared" si="3"/>
        <v>47.171538461538461</v>
      </c>
      <c r="Q26" s="38" t="s">
        <v>43</v>
      </c>
      <c r="R26" s="43" t="e">
        <f>ABS(#REF!-N26)*100</f>
        <v>#REF!</v>
      </c>
      <c r="S26" t="s">
        <v>58</v>
      </c>
      <c r="T26" s="8">
        <v>8677</v>
      </c>
      <c r="U26" t="s">
        <v>237</v>
      </c>
      <c r="V26" t="s">
        <v>48</v>
      </c>
      <c r="W26">
        <v>401</v>
      </c>
      <c r="X26">
        <v>47</v>
      </c>
    </row>
    <row r="27" spans="1:24" x14ac:dyDescent="0.25">
      <c r="A27" t="s">
        <v>206</v>
      </c>
      <c r="B27" t="s">
        <v>207</v>
      </c>
      <c r="C27" s="18">
        <v>45012</v>
      </c>
      <c r="D27" s="8">
        <v>120000</v>
      </c>
      <c r="E27" t="s">
        <v>41</v>
      </c>
      <c r="F27" t="s">
        <v>51</v>
      </c>
      <c r="G27" s="8">
        <v>120000</v>
      </c>
      <c r="H27" s="8">
        <v>42200</v>
      </c>
      <c r="I27" s="13">
        <f t="shared" si="0"/>
        <v>35.166666666666671</v>
      </c>
      <c r="J27" s="8">
        <v>135256</v>
      </c>
      <c r="K27" s="8">
        <v>6293</v>
      </c>
      <c r="L27" s="8">
        <f t="shared" si="1"/>
        <v>113707</v>
      </c>
      <c r="M27" s="8">
        <v>191056.296875</v>
      </c>
      <c r="N27" s="23">
        <f t="shared" si="2"/>
        <v>0.59514918827508545</v>
      </c>
      <c r="O27" s="28">
        <v>3800</v>
      </c>
      <c r="P27" s="33">
        <f t="shared" si="3"/>
        <v>29.922894736842107</v>
      </c>
      <c r="Q27" s="38" t="s">
        <v>43</v>
      </c>
      <c r="R27" s="43" t="e">
        <f>ABS(#REF!-N27)*100</f>
        <v>#REF!</v>
      </c>
      <c r="S27" t="s">
        <v>44</v>
      </c>
      <c r="T27" s="8">
        <v>6293</v>
      </c>
      <c r="V27" t="s">
        <v>48</v>
      </c>
      <c r="W27">
        <v>401</v>
      </c>
      <c r="X27">
        <v>46</v>
      </c>
    </row>
    <row r="28" spans="1:24" x14ac:dyDescent="0.25">
      <c r="A28" t="s">
        <v>83</v>
      </c>
      <c r="B28" t="s">
        <v>84</v>
      </c>
      <c r="C28" s="18">
        <v>45040</v>
      </c>
      <c r="D28" s="8">
        <v>85000</v>
      </c>
      <c r="E28" t="s">
        <v>57</v>
      </c>
      <c r="F28" t="s">
        <v>51</v>
      </c>
      <c r="G28" s="8">
        <v>85000</v>
      </c>
      <c r="H28" s="8">
        <v>37700</v>
      </c>
      <c r="I28" s="13">
        <f t="shared" si="0"/>
        <v>44.352941176470587</v>
      </c>
      <c r="J28" s="8">
        <v>94934</v>
      </c>
      <c r="K28" s="8">
        <v>6851</v>
      </c>
      <c r="L28" s="8">
        <f t="shared" si="1"/>
        <v>78149</v>
      </c>
      <c r="M28" s="8">
        <v>130493.3359375</v>
      </c>
      <c r="N28" s="23">
        <f t="shared" si="2"/>
        <v>0.59887349371947696</v>
      </c>
      <c r="O28" s="28">
        <v>1672</v>
      </c>
      <c r="P28" s="33">
        <f t="shared" si="3"/>
        <v>46.739832535885171</v>
      </c>
      <c r="Q28" s="38" t="s">
        <v>43</v>
      </c>
      <c r="R28" s="43" t="e">
        <f>ABS(#REF!-N28)*100</f>
        <v>#REF!</v>
      </c>
      <c r="S28" t="s">
        <v>52</v>
      </c>
      <c r="T28" s="8">
        <v>6851</v>
      </c>
      <c r="V28" t="s">
        <v>48</v>
      </c>
      <c r="W28">
        <v>401</v>
      </c>
      <c r="X28">
        <v>50</v>
      </c>
    </row>
    <row r="29" spans="1:24" x14ac:dyDescent="0.25">
      <c r="A29" t="s">
        <v>80</v>
      </c>
      <c r="B29" t="s">
        <v>81</v>
      </c>
      <c r="C29" s="18">
        <v>44984</v>
      </c>
      <c r="D29" s="8">
        <v>80000</v>
      </c>
      <c r="E29" t="s">
        <v>82</v>
      </c>
      <c r="F29" t="s">
        <v>51</v>
      </c>
      <c r="G29" s="8">
        <v>80000</v>
      </c>
      <c r="H29" s="8">
        <v>26800</v>
      </c>
      <c r="I29" s="13">
        <f t="shared" si="0"/>
        <v>33.5</v>
      </c>
      <c r="J29" s="8">
        <v>88524</v>
      </c>
      <c r="K29" s="8">
        <v>6343</v>
      </c>
      <c r="L29" s="8">
        <f t="shared" si="1"/>
        <v>73657</v>
      </c>
      <c r="M29" s="8">
        <v>121749.6328125</v>
      </c>
      <c r="N29" s="23">
        <f t="shared" si="2"/>
        <v>0.60498745087334393</v>
      </c>
      <c r="O29" s="28">
        <v>1512</v>
      </c>
      <c r="P29" s="33">
        <f t="shared" si="3"/>
        <v>48.714947089947088</v>
      </c>
      <c r="Q29" s="38" t="s">
        <v>43</v>
      </c>
      <c r="R29" s="43" t="e">
        <f>ABS(#REF!-N29)*100</f>
        <v>#REF!</v>
      </c>
      <c r="S29" t="s">
        <v>66</v>
      </c>
      <c r="T29" s="8">
        <v>6343</v>
      </c>
      <c r="V29" t="s">
        <v>48</v>
      </c>
      <c r="W29">
        <v>401</v>
      </c>
      <c r="X29">
        <v>51</v>
      </c>
    </row>
    <row r="30" spans="1:24" x14ac:dyDescent="0.25">
      <c r="A30" t="s">
        <v>238</v>
      </c>
      <c r="B30" t="s">
        <v>239</v>
      </c>
      <c r="C30" s="18">
        <v>44727</v>
      </c>
      <c r="D30" s="8">
        <v>68500</v>
      </c>
      <c r="E30" t="s">
        <v>41</v>
      </c>
      <c r="F30" t="s">
        <v>42</v>
      </c>
      <c r="G30" s="8">
        <v>68500</v>
      </c>
      <c r="H30" s="8">
        <v>25500</v>
      </c>
      <c r="I30" s="13">
        <f t="shared" si="0"/>
        <v>37.226277372262771</v>
      </c>
      <c r="J30" s="8">
        <v>63444</v>
      </c>
      <c r="K30" s="8">
        <v>12782</v>
      </c>
      <c r="L30" s="8">
        <f t="shared" si="1"/>
        <v>55718</v>
      </c>
      <c r="M30" s="8">
        <v>91282.8828125</v>
      </c>
      <c r="N30" s="23">
        <f t="shared" si="2"/>
        <v>0.61038825991558354</v>
      </c>
      <c r="O30" s="28">
        <v>1260</v>
      </c>
      <c r="P30" s="33">
        <f t="shared" si="3"/>
        <v>44.220634920634922</v>
      </c>
      <c r="Q30" s="38" t="s">
        <v>43</v>
      </c>
      <c r="R30" s="43" t="e">
        <f>ABS(#REF!-N30)*100</f>
        <v>#REF!</v>
      </c>
      <c r="S30" t="s">
        <v>66</v>
      </c>
      <c r="T30" s="8">
        <v>12782</v>
      </c>
      <c r="U30" t="s">
        <v>240</v>
      </c>
      <c r="V30" t="s">
        <v>48</v>
      </c>
      <c r="W30">
        <v>401</v>
      </c>
      <c r="X30">
        <v>47</v>
      </c>
    </row>
    <row r="31" spans="1:24" x14ac:dyDescent="0.25">
      <c r="A31" t="s">
        <v>127</v>
      </c>
      <c r="B31" t="s">
        <v>128</v>
      </c>
      <c r="C31" s="18">
        <v>44763</v>
      </c>
      <c r="D31" s="8">
        <v>85500</v>
      </c>
      <c r="E31" t="s">
        <v>41</v>
      </c>
      <c r="F31" t="s">
        <v>51</v>
      </c>
      <c r="G31" s="8">
        <v>85500</v>
      </c>
      <c r="H31" s="8">
        <v>27800</v>
      </c>
      <c r="I31" s="13">
        <f t="shared" si="0"/>
        <v>32.514619883040936</v>
      </c>
      <c r="J31" s="8">
        <v>91856</v>
      </c>
      <c r="K31" s="8">
        <v>8485</v>
      </c>
      <c r="L31" s="8">
        <f t="shared" si="1"/>
        <v>77015</v>
      </c>
      <c r="M31" s="8">
        <v>123512.59375</v>
      </c>
      <c r="N31" s="23">
        <f t="shared" si="2"/>
        <v>0.62353965423060354</v>
      </c>
      <c r="O31" s="28">
        <v>1384</v>
      </c>
      <c r="P31" s="33">
        <f t="shared" si="3"/>
        <v>55.646676300578036</v>
      </c>
      <c r="Q31" s="38" t="s">
        <v>43</v>
      </c>
      <c r="R31" s="43" t="e">
        <f>ABS(#REF!-N31)*100</f>
        <v>#REF!</v>
      </c>
      <c r="S31" t="s">
        <v>58</v>
      </c>
      <c r="T31" s="8">
        <v>8485</v>
      </c>
      <c r="V31" t="s">
        <v>48</v>
      </c>
      <c r="W31">
        <v>401</v>
      </c>
      <c r="X31">
        <v>51</v>
      </c>
    </row>
    <row r="32" spans="1:24" x14ac:dyDescent="0.25">
      <c r="A32" t="s">
        <v>89</v>
      </c>
      <c r="B32" t="s">
        <v>90</v>
      </c>
      <c r="C32" s="18">
        <v>44687</v>
      </c>
      <c r="D32" s="8">
        <v>75000</v>
      </c>
      <c r="E32" t="s">
        <v>41</v>
      </c>
      <c r="F32" t="s">
        <v>51</v>
      </c>
      <c r="G32" s="8">
        <v>75000</v>
      </c>
      <c r="H32" s="8">
        <v>24300</v>
      </c>
      <c r="I32" s="13">
        <f t="shared" si="0"/>
        <v>32.4</v>
      </c>
      <c r="J32" s="8">
        <v>80312</v>
      </c>
      <c r="K32" s="8">
        <v>7925</v>
      </c>
      <c r="L32" s="8">
        <f t="shared" si="1"/>
        <v>67075</v>
      </c>
      <c r="M32" s="8">
        <v>107240</v>
      </c>
      <c r="N32" s="23">
        <f t="shared" si="2"/>
        <v>0.62546624393882877</v>
      </c>
      <c r="O32" s="28">
        <v>1276</v>
      </c>
      <c r="P32" s="33">
        <f t="shared" si="3"/>
        <v>52.566614420062699</v>
      </c>
      <c r="Q32" s="38" t="s">
        <v>43</v>
      </c>
      <c r="R32" s="43" t="e">
        <f>ABS(#REF!-N32)*100</f>
        <v>#REF!</v>
      </c>
      <c r="S32" t="s">
        <v>66</v>
      </c>
      <c r="T32" s="8">
        <v>7925</v>
      </c>
      <c r="V32" t="s">
        <v>48</v>
      </c>
      <c r="W32">
        <v>401</v>
      </c>
      <c r="X32">
        <v>51</v>
      </c>
    </row>
    <row r="33" spans="1:24" x14ac:dyDescent="0.25">
      <c r="A33" t="s">
        <v>110</v>
      </c>
      <c r="B33" t="s">
        <v>111</v>
      </c>
      <c r="C33" s="18">
        <v>44705</v>
      </c>
      <c r="D33" s="8">
        <v>52000</v>
      </c>
      <c r="E33" t="s">
        <v>41</v>
      </c>
      <c r="F33" t="s">
        <v>51</v>
      </c>
      <c r="G33" s="8">
        <v>52000</v>
      </c>
      <c r="H33" s="8">
        <v>16800</v>
      </c>
      <c r="I33" s="13">
        <f t="shared" si="0"/>
        <v>32.307692307692307</v>
      </c>
      <c r="J33" s="8">
        <v>55488</v>
      </c>
      <c r="K33" s="8">
        <v>6000</v>
      </c>
      <c r="L33" s="8">
        <f t="shared" si="1"/>
        <v>46000</v>
      </c>
      <c r="M33" s="8">
        <v>73315.5546875</v>
      </c>
      <c r="N33" s="23">
        <f t="shared" si="2"/>
        <v>0.62742483769058643</v>
      </c>
      <c r="O33" s="28">
        <v>864</v>
      </c>
      <c r="P33" s="33">
        <f t="shared" si="3"/>
        <v>53.24074074074074</v>
      </c>
      <c r="Q33" s="38" t="s">
        <v>43</v>
      </c>
      <c r="R33" s="43" t="e">
        <f>ABS(#REF!-N33)*100</f>
        <v>#REF!</v>
      </c>
      <c r="S33" t="s">
        <v>52</v>
      </c>
      <c r="T33" s="8">
        <v>6000</v>
      </c>
      <c r="V33" t="s">
        <v>48</v>
      </c>
      <c r="W33">
        <v>401</v>
      </c>
      <c r="X33">
        <v>51</v>
      </c>
    </row>
    <row r="34" spans="1:24" x14ac:dyDescent="0.25">
      <c r="A34" t="s">
        <v>168</v>
      </c>
      <c r="B34" t="s">
        <v>169</v>
      </c>
      <c r="C34" s="18">
        <v>44743</v>
      </c>
      <c r="D34" s="8">
        <v>62500</v>
      </c>
      <c r="E34" t="s">
        <v>41</v>
      </c>
      <c r="F34" t="s">
        <v>51</v>
      </c>
      <c r="G34" s="8">
        <v>62500</v>
      </c>
      <c r="H34" s="8">
        <v>20100</v>
      </c>
      <c r="I34" s="13">
        <f t="shared" ref="I34:I65" si="4">H34/G34*100</f>
        <v>32.159999999999997</v>
      </c>
      <c r="J34" s="8">
        <v>66444</v>
      </c>
      <c r="K34" s="8">
        <v>6293</v>
      </c>
      <c r="L34" s="8">
        <f t="shared" ref="L34:L65" si="5">G34-K34</f>
        <v>56207</v>
      </c>
      <c r="M34" s="8">
        <v>89112.59375</v>
      </c>
      <c r="N34" s="23">
        <f t="shared" ref="N34:N65" si="6">L34/M34</f>
        <v>0.63074137599097768</v>
      </c>
      <c r="O34" s="28">
        <v>1144</v>
      </c>
      <c r="P34" s="33">
        <f t="shared" ref="P34:P65" si="7">L34/O34</f>
        <v>49.131993006993007</v>
      </c>
      <c r="Q34" s="38" t="s">
        <v>43</v>
      </c>
      <c r="R34" s="43" t="e">
        <f>ABS(#REF!-N34)*100</f>
        <v>#REF!</v>
      </c>
      <c r="S34" t="s">
        <v>44</v>
      </c>
      <c r="T34" s="8">
        <v>6293</v>
      </c>
      <c r="V34" t="s">
        <v>48</v>
      </c>
      <c r="W34">
        <v>401</v>
      </c>
      <c r="X34">
        <v>51</v>
      </c>
    </row>
    <row r="35" spans="1:24" x14ac:dyDescent="0.25">
      <c r="A35" t="s">
        <v>247</v>
      </c>
      <c r="B35" t="s">
        <v>248</v>
      </c>
      <c r="C35" s="18">
        <v>44679</v>
      </c>
      <c r="D35" s="8">
        <v>57000</v>
      </c>
      <c r="E35" t="s">
        <v>57</v>
      </c>
      <c r="F35" t="s">
        <v>51</v>
      </c>
      <c r="G35" s="8">
        <v>57000</v>
      </c>
      <c r="H35" s="8">
        <v>18400</v>
      </c>
      <c r="I35" s="13">
        <f t="shared" si="4"/>
        <v>32.280701754385966</v>
      </c>
      <c r="J35" s="8">
        <v>60283</v>
      </c>
      <c r="K35" s="8">
        <v>6294</v>
      </c>
      <c r="L35" s="8">
        <f t="shared" si="5"/>
        <v>50706</v>
      </c>
      <c r="M35" s="8">
        <v>79983.703125</v>
      </c>
      <c r="N35" s="23">
        <f t="shared" si="6"/>
        <v>0.63395414339288259</v>
      </c>
      <c r="O35" s="28">
        <v>1320</v>
      </c>
      <c r="P35" s="33">
        <f t="shared" si="7"/>
        <v>38.413636363636364</v>
      </c>
      <c r="Q35" s="38" t="s">
        <v>43</v>
      </c>
      <c r="R35" s="43" t="e">
        <f>ABS(#REF!-N35)*100</f>
        <v>#REF!</v>
      </c>
      <c r="S35" t="s">
        <v>58</v>
      </c>
      <c r="T35" s="8">
        <v>6294</v>
      </c>
      <c r="V35" t="s">
        <v>48</v>
      </c>
      <c r="W35">
        <v>401</v>
      </c>
      <c r="X35">
        <v>46</v>
      </c>
    </row>
    <row r="36" spans="1:24" x14ac:dyDescent="0.25">
      <c r="A36" t="s">
        <v>268</v>
      </c>
      <c r="B36" t="s">
        <v>269</v>
      </c>
      <c r="C36" s="18">
        <v>45114</v>
      </c>
      <c r="D36" s="8">
        <v>62500</v>
      </c>
      <c r="E36" t="s">
        <v>57</v>
      </c>
      <c r="F36" t="s">
        <v>51</v>
      </c>
      <c r="G36" s="8">
        <v>62500</v>
      </c>
      <c r="H36" s="8">
        <v>25300</v>
      </c>
      <c r="I36" s="13">
        <f t="shared" si="4"/>
        <v>40.479999999999997</v>
      </c>
      <c r="J36" s="8">
        <v>64496</v>
      </c>
      <c r="K36" s="8">
        <v>7709</v>
      </c>
      <c r="L36" s="8">
        <f t="shared" si="5"/>
        <v>54791</v>
      </c>
      <c r="M36" s="8">
        <v>84128.890625</v>
      </c>
      <c r="N36" s="23">
        <f t="shared" si="6"/>
        <v>0.65127448600538351</v>
      </c>
      <c r="O36" s="28">
        <v>1127</v>
      </c>
      <c r="P36" s="33">
        <f t="shared" si="7"/>
        <v>48.616681455190772</v>
      </c>
      <c r="Q36" s="38" t="s">
        <v>43</v>
      </c>
      <c r="R36" s="43" t="e">
        <f>ABS(#REF!-N36)*100</f>
        <v>#REF!</v>
      </c>
      <c r="S36" t="s">
        <v>58</v>
      </c>
      <c r="T36" s="8">
        <v>7709</v>
      </c>
      <c r="V36" t="s">
        <v>48</v>
      </c>
      <c r="W36">
        <v>401</v>
      </c>
      <c r="X36">
        <v>51</v>
      </c>
    </row>
    <row r="37" spans="1:24" x14ac:dyDescent="0.25">
      <c r="A37" t="s">
        <v>257</v>
      </c>
      <c r="B37" t="s">
        <v>258</v>
      </c>
      <c r="C37" s="18">
        <v>44790</v>
      </c>
      <c r="D37" s="8">
        <v>65000</v>
      </c>
      <c r="E37" t="s">
        <v>41</v>
      </c>
      <c r="F37" t="s">
        <v>51</v>
      </c>
      <c r="G37" s="8">
        <v>65000</v>
      </c>
      <c r="H37" s="8">
        <v>20200</v>
      </c>
      <c r="I37" s="13">
        <f t="shared" si="4"/>
        <v>31.076923076923073</v>
      </c>
      <c r="J37" s="8">
        <v>67039</v>
      </c>
      <c r="K37" s="8">
        <v>6928</v>
      </c>
      <c r="L37" s="8">
        <f t="shared" si="5"/>
        <v>58072</v>
      </c>
      <c r="M37" s="8">
        <v>89053.3359375</v>
      </c>
      <c r="N37" s="23">
        <f t="shared" si="6"/>
        <v>0.65210358925528034</v>
      </c>
      <c r="O37" s="28">
        <v>1034</v>
      </c>
      <c r="P37" s="33">
        <f t="shared" si="7"/>
        <v>56.16247582205029</v>
      </c>
      <c r="Q37" s="38" t="s">
        <v>43</v>
      </c>
      <c r="R37" s="43" t="e">
        <f>ABS(#REF!-N37)*100</f>
        <v>#REF!</v>
      </c>
      <c r="S37" t="s">
        <v>44</v>
      </c>
      <c r="T37" s="8">
        <v>6928</v>
      </c>
      <c r="V37" t="s">
        <v>48</v>
      </c>
      <c r="W37">
        <v>401</v>
      </c>
      <c r="X37">
        <v>51</v>
      </c>
    </row>
    <row r="38" spans="1:24" x14ac:dyDescent="0.25">
      <c r="A38" t="s">
        <v>222</v>
      </c>
      <c r="B38" t="s">
        <v>223</v>
      </c>
      <c r="C38" s="18">
        <v>45103</v>
      </c>
      <c r="D38" s="8">
        <v>78000</v>
      </c>
      <c r="E38" t="s">
        <v>57</v>
      </c>
      <c r="F38" t="s">
        <v>51</v>
      </c>
      <c r="G38" s="8">
        <v>78000</v>
      </c>
      <c r="H38" s="8">
        <v>32100</v>
      </c>
      <c r="I38" s="13">
        <f t="shared" si="4"/>
        <v>41.153846153846153</v>
      </c>
      <c r="J38" s="8">
        <v>80561</v>
      </c>
      <c r="K38" s="8">
        <v>4503</v>
      </c>
      <c r="L38" s="8">
        <f t="shared" si="5"/>
        <v>73497</v>
      </c>
      <c r="M38" s="8">
        <v>112678.515625</v>
      </c>
      <c r="N38" s="23">
        <f t="shared" si="6"/>
        <v>0.65227163840711089</v>
      </c>
      <c r="O38" s="28">
        <v>1386</v>
      </c>
      <c r="P38" s="33">
        <f t="shared" si="7"/>
        <v>53.028138528138527</v>
      </c>
      <c r="Q38" s="38" t="s">
        <v>43</v>
      </c>
      <c r="R38" s="43" t="e">
        <f>ABS(#REF!-N38)*100</f>
        <v>#REF!</v>
      </c>
      <c r="S38" t="s">
        <v>103</v>
      </c>
      <c r="T38" s="8">
        <v>4503</v>
      </c>
      <c r="U38" t="s">
        <v>224</v>
      </c>
      <c r="V38" t="s">
        <v>48</v>
      </c>
      <c r="W38">
        <v>401</v>
      </c>
      <c r="X38">
        <v>51</v>
      </c>
    </row>
    <row r="39" spans="1:24" x14ac:dyDescent="0.25">
      <c r="A39" t="s">
        <v>162</v>
      </c>
      <c r="B39" t="s">
        <v>163</v>
      </c>
      <c r="C39" s="18">
        <v>44762</v>
      </c>
      <c r="D39" s="8">
        <v>53000</v>
      </c>
      <c r="E39" t="s">
        <v>41</v>
      </c>
      <c r="F39" t="s">
        <v>51</v>
      </c>
      <c r="G39" s="8">
        <v>53000</v>
      </c>
      <c r="H39" s="8">
        <v>16500</v>
      </c>
      <c r="I39" s="13">
        <f t="shared" si="4"/>
        <v>31.132075471698112</v>
      </c>
      <c r="J39" s="8">
        <v>54425</v>
      </c>
      <c r="K39" s="8">
        <v>6293</v>
      </c>
      <c r="L39" s="8">
        <f t="shared" si="5"/>
        <v>46707</v>
      </c>
      <c r="M39" s="8">
        <v>71306.6640625</v>
      </c>
      <c r="N39" s="23">
        <f t="shared" si="6"/>
        <v>0.65501591771368672</v>
      </c>
      <c r="O39" s="28">
        <v>1026</v>
      </c>
      <c r="P39" s="33">
        <f t="shared" si="7"/>
        <v>45.523391812865498</v>
      </c>
      <c r="Q39" s="38" t="s">
        <v>43</v>
      </c>
      <c r="R39" s="43" t="e">
        <f>ABS(#REF!-N39)*100</f>
        <v>#REF!</v>
      </c>
      <c r="S39" t="s">
        <v>58</v>
      </c>
      <c r="T39" s="8">
        <v>6293</v>
      </c>
      <c r="V39" t="s">
        <v>48</v>
      </c>
      <c r="W39">
        <v>401</v>
      </c>
      <c r="X39">
        <v>46</v>
      </c>
    </row>
    <row r="40" spans="1:24" x14ac:dyDescent="0.25">
      <c r="A40" t="s">
        <v>187</v>
      </c>
      <c r="B40" t="s">
        <v>188</v>
      </c>
      <c r="C40" s="18">
        <v>44851</v>
      </c>
      <c r="D40" s="8">
        <v>70500</v>
      </c>
      <c r="E40" t="s">
        <v>41</v>
      </c>
      <c r="F40" t="s">
        <v>51</v>
      </c>
      <c r="G40" s="8">
        <v>70500</v>
      </c>
      <c r="H40" s="8">
        <v>21900</v>
      </c>
      <c r="I40" s="13">
        <f t="shared" si="4"/>
        <v>31.063829787234042</v>
      </c>
      <c r="J40" s="8">
        <v>71377</v>
      </c>
      <c r="K40" s="8">
        <v>7789</v>
      </c>
      <c r="L40" s="8">
        <f t="shared" si="5"/>
        <v>62711</v>
      </c>
      <c r="M40" s="8">
        <v>94204.4453125</v>
      </c>
      <c r="N40" s="23">
        <f t="shared" si="6"/>
        <v>0.66569045433017238</v>
      </c>
      <c r="O40" s="28">
        <v>1344</v>
      </c>
      <c r="P40" s="33">
        <f t="shared" si="7"/>
        <v>46.659970238095241</v>
      </c>
      <c r="Q40" s="38" t="s">
        <v>43</v>
      </c>
      <c r="R40" s="43" t="e">
        <f>ABS(#REF!-N40)*100</f>
        <v>#REF!</v>
      </c>
      <c r="S40" t="s">
        <v>44</v>
      </c>
      <c r="T40" s="8">
        <v>6481</v>
      </c>
      <c r="V40" t="s">
        <v>48</v>
      </c>
      <c r="W40">
        <v>401</v>
      </c>
      <c r="X40">
        <v>46</v>
      </c>
    </row>
    <row r="41" spans="1:24" x14ac:dyDescent="0.25">
      <c r="A41" t="s">
        <v>191</v>
      </c>
      <c r="B41" t="s">
        <v>192</v>
      </c>
      <c r="C41" s="18">
        <v>44732</v>
      </c>
      <c r="D41" s="8">
        <v>98000</v>
      </c>
      <c r="E41" t="s">
        <v>41</v>
      </c>
      <c r="F41" t="s">
        <v>51</v>
      </c>
      <c r="G41" s="8">
        <v>98000</v>
      </c>
      <c r="H41" s="8">
        <v>30400</v>
      </c>
      <c r="I41" s="13">
        <f t="shared" si="4"/>
        <v>31.020408163265305</v>
      </c>
      <c r="J41" s="8">
        <v>98576</v>
      </c>
      <c r="K41" s="8">
        <v>6000</v>
      </c>
      <c r="L41" s="8">
        <f t="shared" si="5"/>
        <v>92000</v>
      </c>
      <c r="M41" s="8">
        <v>137149.625</v>
      </c>
      <c r="N41" s="23">
        <f t="shared" si="6"/>
        <v>0.67080023004073108</v>
      </c>
      <c r="O41" s="28">
        <v>2160</v>
      </c>
      <c r="P41" s="33">
        <f t="shared" si="7"/>
        <v>42.592592592592595</v>
      </c>
      <c r="Q41" s="38" t="s">
        <v>43</v>
      </c>
      <c r="R41" s="43" t="e">
        <f>ABS(#REF!-N41)*100</f>
        <v>#REF!</v>
      </c>
      <c r="S41" t="s">
        <v>44</v>
      </c>
      <c r="T41" s="8">
        <v>6000</v>
      </c>
      <c r="V41" t="s">
        <v>48</v>
      </c>
      <c r="W41">
        <v>401</v>
      </c>
      <c r="X41">
        <v>46</v>
      </c>
    </row>
    <row r="42" spans="1:24" x14ac:dyDescent="0.25">
      <c r="A42" t="s">
        <v>154</v>
      </c>
      <c r="B42" t="s">
        <v>155</v>
      </c>
      <c r="C42" s="18">
        <v>44887</v>
      </c>
      <c r="D42" s="8">
        <v>71000</v>
      </c>
      <c r="E42" t="s">
        <v>41</v>
      </c>
      <c r="F42" t="s">
        <v>51</v>
      </c>
      <c r="G42" s="8">
        <v>71000</v>
      </c>
      <c r="H42" s="8">
        <v>21000</v>
      </c>
      <c r="I42" s="13">
        <f t="shared" si="4"/>
        <v>29.577464788732392</v>
      </c>
      <c r="J42" s="8">
        <v>69582</v>
      </c>
      <c r="K42" s="8">
        <v>6293</v>
      </c>
      <c r="L42" s="8">
        <f t="shared" si="5"/>
        <v>64707</v>
      </c>
      <c r="M42" s="8">
        <v>93761.484375</v>
      </c>
      <c r="N42" s="23">
        <f t="shared" si="6"/>
        <v>0.69012345987616519</v>
      </c>
      <c r="O42" s="28">
        <v>1144</v>
      </c>
      <c r="P42" s="33">
        <f t="shared" si="7"/>
        <v>56.56206293706294</v>
      </c>
      <c r="Q42" s="38" t="s">
        <v>43</v>
      </c>
      <c r="R42" s="43" t="e">
        <f>ABS(#REF!-N42)*100</f>
        <v>#REF!</v>
      </c>
      <c r="S42" t="s">
        <v>44</v>
      </c>
      <c r="T42" s="8">
        <v>6293</v>
      </c>
      <c r="V42" t="s">
        <v>48</v>
      </c>
      <c r="W42">
        <v>401</v>
      </c>
      <c r="X42">
        <v>51</v>
      </c>
    </row>
    <row r="43" spans="1:24" x14ac:dyDescent="0.25">
      <c r="A43" t="s">
        <v>73</v>
      </c>
      <c r="B43" t="s">
        <v>74</v>
      </c>
      <c r="C43" s="18">
        <v>44756</v>
      </c>
      <c r="D43" s="8">
        <v>72000</v>
      </c>
      <c r="E43" t="s">
        <v>41</v>
      </c>
      <c r="F43" t="s">
        <v>51</v>
      </c>
      <c r="G43" s="8">
        <v>72000</v>
      </c>
      <c r="H43" s="8">
        <v>19900</v>
      </c>
      <c r="I43" s="13">
        <f t="shared" si="4"/>
        <v>27.638888888888889</v>
      </c>
      <c r="J43" s="8">
        <v>69073</v>
      </c>
      <c r="K43" s="8">
        <v>6297</v>
      </c>
      <c r="L43" s="8">
        <f t="shared" si="5"/>
        <v>65703</v>
      </c>
      <c r="M43" s="8">
        <v>93001.484375</v>
      </c>
      <c r="N43" s="23">
        <f t="shared" si="6"/>
        <v>0.70647259494346104</v>
      </c>
      <c r="O43" s="28">
        <v>1380</v>
      </c>
      <c r="P43" s="33">
        <f t="shared" si="7"/>
        <v>47.610869565217392</v>
      </c>
      <c r="Q43" s="38" t="s">
        <v>43</v>
      </c>
      <c r="R43" s="43" t="e">
        <f>ABS(#REF!-N43)*100</f>
        <v>#REF!</v>
      </c>
      <c r="S43" t="s">
        <v>58</v>
      </c>
      <c r="T43" s="8">
        <v>6297</v>
      </c>
      <c r="V43" t="s">
        <v>48</v>
      </c>
      <c r="W43">
        <v>401</v>
      </c>
      <c r="X43">
        <v>45</v>
      </c>
    </row>
    <row r="44" spans="1:24" x14ac:dyDescent="0.25">
      <c r="A44" t="s">
        <v>91</v>
      </c>
      <c r="B44" t="s">
        <v>92</v>
      </c>
      <c r="C44" s="18">
        <v>45043</v>
      </c>
      <c r="D44" s="8">
        <v>145000</v>
      </c>
      <c r="E44" t="s">
        <v>57</v>
      </c>
      <c r="F44" t="s">
        <v>51</v>
      </c>
      <c r="G44" s="8">
        <v>145000</v>
      </c>
      <c r="H44" s="8">
        <v>54800</v>
      </c>
      <c r="I44" s="13">
        <f t="shared" si="4"/>
        <v>37.793103448275858</v>
      </c>
      <c r="J44" s="8">
        <v>137640</v>
      </c>
      <c r="K44" s="8">
        <v>7240</v>
      </c>
      <c r="L44" s="8">
        <f t="shared" si="5"/>
        <v>137760</v>
      </c>
      <c r="M44" s="8">
        <v>193185.1875</v>
      </c>
      <c r="N44" s="23">
        <f t="shared" si="6"/>
        <v>0.71309815096460227</v>
      </c>
      <c r="O44" s="28">
        <v>2568</v>
      </c>
      <c r="P44" s="33">
        <f t="shared" si="7"/>
        <v>53.644859813084111</v>
      </c>
      <c r="Q44" s="38" t="s">
        <v>43</v>
      </c>
      <c r="R44" s="43" t="e">
        <f>ABS(#REF!-N44)*100</f>
        <v>#REF!</v>
      </c>
      <c r="S44" t="s">
        <v>44</v>
      </c>
      <c r="T44" s="8">
        <v>7240</v>
      </c>
      <c r="V44" t="s">
        <v>48</v>
      </c>
      <c r="W44">
        <v>401</v>
      </c>
      <c r="X44">
        <v>51</v>
      </c>
    </row>
    <row r="45" spans="1:24" x14ac:dyDescent="0.25">
      <c r="A45" t="s">
        <v>249</v>
      </c>
      <c r="B45" t="s">
        <v>250</v>
      </c>
      <c r="C45" s="18">
        <v>45161</v>
      </c>
      <c r="D45" s="8">
        <v>64500</v>
      </c>
      <c r="E45" t="s">
        <v>57</v>
      </c>
      <c r="F45" t="s">
        <v>51</v>
      </c>
      <c r="G45" s="8">
        <v>64500</v>
      </c>
      <c r="H45" s="8">
        <v>23400</v>
      </c>
      <c r="I45" s="13">
        <f t="shared" si="4"/>
        <v>36.279069767441861</v>
      </c>
      <c r="J45" s="8">
        <v>61353</v>
      </c>
      <c r="K45" s="8">
        <v>6294</v>
      </c>
      <c r="L45" s="8">
        <f t="shared" si="5"/>
        <v>58206</v>
      </c>
      <c r="M45" s="8">
        <v>81568.890625</v>
      </c>
      <c r="N45" s="23">
        <f t="shared" si="6"/>
        <v>0.71358087077085341</v>
      </c>
      <c r="O45" s="28">
        <v>1281</v>
      </c>
      <c r="P45" s="33">
        <f t="shared" si="7"/>
        <v>45.437939110070261</v>
      </c>
      <c r="Q45" s="38" t="s">
        <v>43</v>
      </c>
      <c r="R45" s="43" t="e">
        <f>ABS(#REF!-N45)*100</f>
        <v>#REF!</v>
      </c>
      <c r="S45" t="s">
        <v>66</v>
      </c>
      <c r="T45" s="8">
        <v>6294</v>
      </c>
      <c r="V45" t="s">
        <v>48</v>
      </c>
      <c r="W45">
        <v>401</v>
      </c>
      <c r="X45">
        <v>45</v>
      </c>
    </row>
    <row r="46" spans="1:24" x14ac:dyDescent="0.25">
      <c r="A46" t="s">
        <v>122</v>
      </c>
      <c r="B46" t="s">
        <v>123</v>
      </c>
      <c r="C46" s="18">
        <v>45141</v>
      </c>
      <c r="D46" s="8">
        <v>73500</v>
      </c>
      <c r="E46" t="s">
        <v>41</v>
      </c>
      <c r="F46" t="s">
        <v>51</v>
      </c>
      <c r="G46" s="8">
        <v>73500</v>
      </c>
      <c r="H46" s="8">
        <v>27200</v>
      </c>
      <c r="I46" s="13">
        <f t="shared" si="4"/>
        <v>37.006802721088434</v>
      </c>
      <c r="J46" s="8">
        <v>69937</v>
      </c>
      <c r="K46" s="8">
        <v>12915</v>
      </c>
      <c r="L46" s="8">
        <f t="shared" si="5"/>
        <v>60585</v>
      </c>
      <c r="M46" s="8">
        <v>84477.0390625</v>
      </c>
      <c r="N46" s="23">
        <f t="shared" si="6"/>
        <v>0.71717712496026798</v>
      </c>
      <c r="O46" s="28">
        <v>1001</v>
      </c>
      <c r="P46" s="33">
        <f t="shared" si="7"/>
        <v>60.524475524475527</v>
      </c>
      <c r="Q46" s="38" t="s">
        <v>43</v>
      </c>
      <c r="R46" s="43" t="e">
        <f>ABS(#REF!-N46)*100</f>
        <v>#REF!</v>
      </c>
      <c r="S46" t="s">
        <v>66</v>
      </c>
      <c r="T46" s="8">
        <v>12915</v>
      </c>
      <c r="V46" t="s">
        <v>48</v>
      </c>
      <c r="W46">
        <v>401</v>
      </c>
      <c r="X46">
        <v>46</v>
      </c>
    </row>
    <row r="47" spans="1:24" x14ac:dyDescent="0.25">
      <c r="A47" t="s">
        <v>108</v>
      </c>
      <c r="B47" t="s">
        <v>109</v>
      </c>
      <c r="C47" s="18">
        <v>45051</v>
      </c>
      <c r="D47" s="8">
        <v>58000</v>
      </c>
      <c r="E47" t="s">
        <v>41</v>
      </c>
      <c r="F47" t="s">
        <v>51</v>
      </c>
      <c r="G47" s="8">
        <v>58000</v>
      </c>
      <c r="H47" s="8">
        <v>21500</v>
      </c>
      <c r="I47" s="13">
        <f t="shared" si="4"/>
        <v>37.068965517241381</v>
      </c>
      <c r="J47" s="8">
        <v>54759</v>
      </c>
      <c r="K47" s="8">
        <v>6000</v>
      </c>
      <c r="L47" s="8">
        <f t="shared" si="5"/>
        <v>52000</v>
      </c>
      <c r="M47" s="8">
        <v>72235.5546875</v>
      </c>
      <c r="N47" s="23">
        <f t="shared" si="6"/>
        <v>0.71986711010884419</v>
      </c>
      <c r="O47" s="28">
        <v>728</v>
      </c>
      <c r="P47" s="33">
        <f t="shared" si="7"/>
        <v>71.428571428571431</v>
      </c>
      <c r="Q47" s="38" t="s">
        <v>43</v>
      </c>
      <c r="R47" s="43" t="e">
        <f>ABS(#REF!-N47)*100</f>
        <v>#REF!</v>
      </c>
      <c r="S47" t="s">
        <v>52</v>
      </c>
      <c r="T47" s="8">
        <v>6000</v>
      </c>
      <c r="V47" t="s">
        <v>48</v>
      </c>
      <c r="W47">
        <v>401</v>
      </c>
      <c r="X47">
        <v>56</v>
      </c>
    </row>
    <row r="48" spans="1:24" x14ac:dyDescent="0.25">
      <c r="A48" t="s">
        <v>202</v>
      </c>
      <c r="B48" t="s">
        <v>203</v>
      </c>
      <c r="C48" s="18">
        <v>44967</v>
      </c>
      <c r="D48" s="8">
        <v>115000</v>
      </c>
      <c r="E48" t="s">
        <v>57</v>
      </c>
      <c r="F48" t="s">
        <v>51</v>
      </c>
      <c r="G48" s="8">
        <v>115000</v>
      </c>
      <c r="H48" s="8">
        <v>31200</v>
      </c>
      <c r="I48" s="13">
        <f t="shared" si="4"/>
        <v>27.130434782608699</v>
      </c>
      <c r="J48" s="8">
        <v>107463</v>
      </c>
      <c r="K48" s="8">
        <v>6928</v>
      </c>
      <c r="L48" s="8">
        <f t="shared" si="5"/>
        <v>108072</v>
      </c>
      <c r="M48" s="8">
        <v>148940.734375</v>
      </c>
      <c r="N48" s="23">
        <f t="shared" si="6"/>
        <v>0.72560404951340229</v>
      </c>
      <c r="O48" s="28">
        <v>2188</v>
      </c>
      <c r="P48" s="33">
        <f t="shared" si="7"/>
        <v>49.393053016453379</v>
      </c>
      <c r="Q48" s="38" t="s">
        <v>43</v>
      </c>
      <c r="R48" s="43" t="e">
        <f>ABS(#REF!-N48)*100</f>
        <v>#REF!</v>
      </c>
      <c r="S48" t="s">
        <v>103</v>
      </c>
      <c r="T48" s="8">
        <v>6928</v>
      </c>
      <c r="V48" t="s">
        <v>48</v>
      </c>
      <c r="W48">
        <v>401</v>
      </c>
      <c r="X48">
        <v>45</v>
      </c>
    </row>
    <row r="49" spans="1:24" x14ac:dyDescent="0.25">
      <c r="A49" t="s">
        <v>216</v>
      </c>
      <c r="B49" t="s">
        <v>217</v>
      </c>
      <c r="C49" s="18">
        <v>44734</v>
      </c>
      <c r="D49" s="8">
        <v>130000</v>
      </c>
      <c r="E49" t="s">
        <v>41</v>
      </c>
      <c r="F49" t="s">
        <v>51</v>
      </c>
      <c r="G49" s="8">
        <v>130000</v>
      </c>
      <c r="H49" s="8">
        <v>35400</v>
      </c>
      <c r="I49" s="13">
        <f t="shared" si="4"/>
        <v>27.23076923076923</v>
      </c>
      <c r="J49" s="8">
        <v>120750</v>
      </c>
      <c r="K49" s="8">
        <v>5951</v>
      </c>
      <c r="L49" s="8">
        <f t="shared" si="5"/>
        <v>124049</v>
      </c>
      <c r="M49" s="8">
        <v>170072.59375</v>
      </c>
      <c r="N49" s="23">
        <f t="shared" si="6"/>
        <v>0.72938853500609946</v>
      </c>
      <c r="O49" s="28">
        <v>2708</v>
      </c>
      <c r="P49" s="33">
        <f t="shared" si="7"/>
        <v>45.808345642540623</v>
      </c>
      <c r="Q49" s="38" t="s">
        <v>43</v>
      </c>
      <c r="R49" s="43" t="e">
        <f>ABS(#REF!-N49)*100</f>
        <v>#REF!</v>
      </c>
      <c r="S49" t="s">
        <v>44</v>
      </c>
      <c r="T49" s="8">
        <v>5951</v>
      </c>
      <c r="V49" t="s">
        <v>48</v>
      </c>
      <c r="W49">
        <v>401</v>
      </c>
      <c r="X49">
        <v>45</v>
      </c>
    </row>
    <row r="50" spans="1:24" x14ac:dyDescent="0.25">
      <c r="A50" t="s">
        <v>160</v>
      </c>
      <c r="B50" t="s">
        <v>161</v>
      </c>
      <c r="C50" s="18">
        <v>44987</v>
      </c>
      <c r="D50" s="8">
        <v>65000</v>
      </c>
      <c r="E50" t="s">
        <v>41</v>
      </c>
      <c r="F50" t="s">
        <v>51</v>
      </c>
      <c r="G50" s="8">
        <v>65000</v>
      </c>
      <c r="H50" s="8">
        <v>18400</v>
      </c>
      <c r="I50" s="13">
        <f t="shared" si="4"/>
        <v>28.307692307692307</v>
      </c>
      <c r="J50" s="8">
        <v>60362</v>
      </c>
      <c r="K50" s="8">
        <v>6293</v>
      </c>
      <c r="L50" s="8">
        <f t="shared" si="5"/>
        <v>58707</v>
      </c>
      <c r="M50" s="8">
        <v>80102.21875</v>
      </c>
      <c r="N50" s="23">
        <f t="shared" si="6"/>
        <v>0.73290104713859749</v>
      </c>
      <c r="O50" s="28">
        <v>1008</v>
      </c>
      <c r="P50" s="33">
        <f t="shared" si="7"/>
        <v>58.241071428571431</v>
      </c>
      <c r="Q50" s="38" t="s">
        <v>43</v>
      </c>
      <c r="R50" s="43" t="e">
        <f>ABS(#REF!-N50)*100</f>
        <v>#REF!</v>
      </c>
      <c r="S50" t="s">
        <v>52</v>
      </c>
      <c r="T50" s="8">
        <v>6293</v>
      </c>
      <c r="V50" t="s">
        <v>48</v>
      </c>
      <c r="W50">
        <v>401</v>
      </c>
      <c r="X50">
        <v>46</v>
      </c>
    </row>
    <row r="51" spans="1:24" x14ac:dyDescent="0.25">
      <c r="A51" t="s">
        <v>170</v>
      </c>
      <c r="B51" t="s">
        <v>171</v>
      </c>
      <c r="C51" s="18">
        <v>45121</v>
      </c>
      <c r="D51" s="8">
        <v>75000</v>
      </c>
      <c r="E51" t="s">
        <v>57</v>
      </c>
      <c r="F51" t="s">
        <v>51</v>
      </c>
      <c r="G51" s="8">
        <v>75000</v>
      </c>
      <c r="H51" s="8">
        <v>26300</v>
      </c>
      <c r="I51" s="13">
        <f t="shared" si="4"/>
        <v>35.06666666666667</v>
      </c>
      <c r="J51" s="8">
        <v>68956</v>
      </c>
      <c r="K51" s="8">
        <v>6293</v>
      </c>
      <c r="L51" s="8">
        <f t="shared" si="5"/>
        <v>68707</v>
      </c>
      <c r="M51" s="8">
        <v>92834.0703125</v>
      </c>
      <c r="N51" s="23">
        <f t="shared" si="6"/>
        <v>0.74010543509206317</v>
      </c>
      <c r="O51" s="28">
        <v>1368</v>
      </c>
      <c r="P51" s="33">
        <f t="shared" si="7"/>
        <v>50.224415204678365</v>
      </c>
      <c r="Q51" s="38" t="s">
        <v>43</v>
      </c>
      <c r="R51" s="43" t="e">
        <f>ABS(#REF!-N51)*100</f>
        <v>#REF!</v>
      </c>
      <c r="S51" t="s">
        <v>58</v>
      </c>
      <c r="T51" s="8">
        <v>6293</v>
      </c>
      <c r="V51" t="s">
        <v>48</v>
      </c>
      <c r="W51">
        <v>401</v>
      </c>
      <c r="X51">
        <v>45</v>
      </c>
    </row>
    <row r="52" spans="1:24" x14ac:dyDescent="0.25">
      <c r="A52" t="s">
        <v>292</v>
      </c>
      <c r="B52" t="s">
        <v>293</v>
      </c>
      <c r="C52" s="18">
        <v>45300</v>
      </c>
      <c r="D52" s="8">
        <v>65000</v>
      </c>
      <c r="E52" t="s">
        <v>41</v>
      </c>
      <c r="F52" t="s">
        <v>51</v>
      </c>
      <c r="G52" s="8">
        <v>65000</v>
      </c>
      <c r="H52" s="8">
        <v>23300</v>
      </c>
      <c r="I52" s="13">
        <f t="shared" si="4"/>
        <v>35.846153846153847</v>
      </c>
      <c r="J52" s="8">
        <v>59218</v>
      </c>
      <c r="K52" s="8">
        <v>8044</v>
      </c>
      <c r="L52" s="8">
        <f t="shared" si="5"/>
        <v>56956</v>
      </c>
      <c r="M52" s="8">
        <v>75813.3359375</v>
      </c>
      <c r="N52" s="23">
        <f t="shared" si="6"/>
        <v>0.75126624222094829</v>
      </c>
      <c r="O52" s="28">
        <v>876</v>
      </c>
      <c r="P52" s="33">
        <f t="shared" si="7"/>
        <v>65.018264840182653</v>
      </c>
      <c r="Q52" s="38" t="s">
        <v>43</v>
      </c>
      <c r="R52" s="43" t="e">
        <f>ABS(#REF!-N52)*100</f>
        <v>#REF!</v>
      </c>
      <c r="S52" t="s">
        <v>52</v>
      </c>
      <c r="T52" s="8">
        <v>7175</v>
      </c>
      <c r="V52" t="s">
        <v>48</v>
      </c>
      <c r="W52">
        <v>401</v>
      </c>
      <c r="X52">
        <v>51</v>
      </c>
    </row>
    <row r="53" spans="1:24" x14ac:dyDescent="0.25">
      <c r="A53" t="s">
        <v>144</v>
      </c>
      <c r="B53" t="s">
        <v>145</v>
      </c>
      <c r="C53" s="18">
        <v>45051</v>
      </c>
      <c r="D53" s="8">
        <v>92000</v>
      </c>
      <c r="E53" t="s">
        <v>41</v>
      </c>
      <c r="F53" t="s">
        <v>51</v>
      </c>
      <c r="G53" s="8">
        <v>92000</v>
      </c>
      <c r="H53" s="8">
        <v>32800</v>
      </c>
      <c r="I53" s="13">
        <f t="shared" si="4"/>
        <v>35.652173913043477</v>
      </c>
      <c r="J53" s="8">
        <v>83023</v>
      </c>
      <c r="K53" s="8">
        <v>7099</v>
      </c>
      <c r="L53" s="8">
        <f t="shared" si="5"/>
        <v>84901</v>
      </c>
      <c r="M53" s="8">
        <v>112480</v>
      </c>
      <c r="N53" s="23">
        <f t="shared" si="6"/>
        <v>0.75480974395448075</v>
      </c>
      <c r="O53" s="28">
        <v>1304</v>
      </c>
      <c r="P53" s="33">
        <f t="shared" si="7"/>
        <v>65.108128834355824</v>
      </c>
      <c r="Q53" s="38" t="s">
        <v>43</v>
      </c>
      <c r="R53" s="43" t="e">
        <f>ABS(#REF!-N53)*100</f>
        <v>#REF!</v>
      </c>
      <c r="S53" t="s">
        <v>44</v>
      </c>
      <c r="T53" s="8">
        <v>7099</v>
      </c>
      <c r="V53" t="s">
        <v>48</v>
      </c>
      <c r="W53">
        <v>401</v>
      </c>
      <c r="X53">
        <v>51</v>
      </c>
    </row>
    <row r="54" spans="1:24" x14ac:dyDescent="0.25">
      <c r="A54" t="s">
        <v>241</v>
      </c>
      <c r="B54" t="s">
        <v>242</v>
      </c>
      <c r="C54" s="18">
        <v>44712</v>
      </c>
      <c r="D54" s="8">
        <v>68000</v>
      </c>
      <c r="E54" t="s">
        <v>41</v>
      </c>
      <c r="F54" t="s">
        <v>51</v>
      </c>
      <c r="G54" s="8">
        <v>68000</v>
      </c>
      <c r="H54" s="8">
        <v>18000</v>
      </c>
      <c r="I54" s="13">
        <f t="shared" si="4"/>
        <v>26.47058823529412</v>
      </c>
      <c r="J54" s="8">
        <v>59531</v>
      </c>
      <c r="K54" s="8">
        <v>7266</v>
      </c>
      <c r="L54" s="8">
        <f t="shared" si="5"/>
        <v>60734</v>
      </c>
      <c r="M54" s="8">
        <v>77429.6328125</v>
      </c>
      <c r="N54" s="23">
        <f t="shared" si="6"/>
        <v>0.78437670170890039</v>
      </c>
      <c r="O54" s="28">
        <v>876</v>
      </c>
      <c r="P54" s="33">
        <f t="shared" si="7"/>
        <v>69.331050228310502</v>
      </c>
      <c r="Q54" s="38" t="s">
        <v>43</v>
      </c>
      <c r="R54" s="43" t="e">
        <f>ABS(#REF!-N54)*100</f>
        <v>#REF!</v>
      </c>
      <c r="S54" t="s">
        <v>52</v>
      </c>
      <c r="T54" s="8">
        <v>7266</v>
      </c>
      <c r="V54" t="s">
        <v>48</v>
      </c>
      <c r="W54">
        <v>401</v>
      </c>
      <c r="X54">
        <v>46</v>
      </c>
    </row>
    <row r="55" spans="1:24" x14ac:dyDescent="0.25">
      <c r="A55" t="s">
        <v>133</v>
      </c>
      <c r="B55" t="s">
        <v>134</v>
      </c>
      <c r="C55" s="18">
        <v>45211</v>
      </c>
      <c r="D55" s="8">
        <v>85000</v>
      </c>
      <c r="E55" t="s">
        <v>41</v>
      </c>
      <c r="F55" t="s">
        <v>51</v>
      </c>
      <c r="G55" s="8">
        <v>85000</v>
      </c>
      <c r="H55" s="8">
        <v>28400</v>
      </c>
      <c r="I55" s="13">
        <f t="shared" si="4"/>
        <v>33.411764705882355</v>
      </c>
      <c r="J55" s="8">
        <v>73337</v>
      </c>
      <c r="K55" s="8">
        <v>6304</v>
      </c>
      <c r="L55" s="8">
        <f t="shared" si="5"/>
        <v>78696</v>
      </c>
      <c r="M55" s="8">
        <v>99308.1484375</v>
      </c>
      <c r="N55" s="23">
        <f t="shared" si="6"/>
        <v>0.79244252599803189</v>
      </c>
      <c r="O55" s="28">
        <v>1224</v>
      </c>
      <c r="P55" s="33">
        <f t="shared" si="7"/>
        <v>64.294117647058826</v>
      </c>
      <c r="Q55" s="38" t="s">
        <v>43</v>
      </c>
      <c r="R55" s="43" t="e">
        <f>ABS(#REF!-N55)*100</f>
        <v>#REF!</v>
      </c>
      <c r="S55" t="s">
        <v>58</v>
      </c>
      <c r="T55" s="8">
        <v>6000</v>
      </c>
      <c r="V55" t="s">
        <v>48</v>
      </c>
      <c r="W55">
        <v>401</v>
      </c>
      <c r="X55">
        <v>51</v>
      </c>
    </row>
    <row r="56" spans="1:24" x14ac:dyDescent="0.25">
      <c r="A56" t="s">
        <v>116</v>
      </c>
      <c r="B56" t="s">
        <v>117</v>
      </c>
      <c r="C56" s="18">
        <v>44783</v>
      </c>
      <c r="D56" s="8">
        <v>46000</v>
      </c>
      <c r="E56" t="s">
        <v>41</v>
      </c>
      <c r="F56" t="s">
        <v>51</v>
      </c>
      <c r="G56" s="8">
        <v>46000</v>
      </c>
      <c r="H56" s="8">
        <v>11500</v>
      </c>
      <c r="I56" s="13">
        <f t="shared" si="4"/>
        <v>25</v>
      </c>
      <c r="J56" s="8">
        <v>39673</v>
      </c>
      <c r="K56" s="8">
        <v>6642</v>
      </c>
      <c r="L56" s="8">
        <f t="shared" si="5"/>
        <v>39358</v>
      </c>
      <c r="M56" s="8">
        <v>48934.81640625</v>
      </c>
      <c r="N56" s="23">
        <f t="shared" si="6"/>
        <v>0.80429442451066724</v>
      </c>
      <c r="O56" s="28">
        <v>631</v>
      </c>
      <c r="P56" s="33">
        <f t="shared" si="7"/>
        <v>62.37400950871632</v>
      </c>
      <c r="Q56" s="38" t="s">
        <v>43</v>
      </c>
      <c r="R56" s="43" t="e">
        <f>ABS(#REF!-N56)*100</f>
        <v>#REF!</v>
      </c>
      <c r="S56" t="s">
        <v>52</v>
      </c>
      <c r="T56" s="8">
        <v>6000</v>
      </c>
      <c r="V56" t="s">
        <v>48</v>
      </c>
      <c r="W56">
        <v>401</v>
      </c>
      <c r="X56">
        <v>45</v>
      </c>
    </row>
    <row r="57" spans="1:24" x14ac:dyDescent="0.25">
      <c r="A57" t="s">
        <v>148</v>
      </c>
      <c r="B57" t="s">
        <v>149</v>
      </c>
      <c r="C57" s="18">
        <v>45373</v>
      </c>
      <c r="D57" s="8">
        <v>95000</v>
      </c>
      <c r="E57" t="s">
        <v>57</v>
      </c>
      <c r="F57" t="s">
        <v>51</v>
      </c>
      <c r="G57" s="8">
        <v>95000</v>
      </c>
      <c r="H57" s="8">
        <v>31600</v>
      </c>
      <c r="I57" s="13">
        <f t="shared" si="4"/>
        <v>33.263157894736842</v>
      </c>
      <c r="J57" s="8">
        <v>79483</v>
      </c>
      <c r="K57" s="8">
        <v>6362</v>
      </c>
      <c r="L57" s="8">
        <f t="shared" si="5"/>
        <v>88638</v>
      </c>
      <c r="M57" s="8">
        <v>108327.40625</v>
      </c>
      <c r="N57" s="23">
        <f t="shared" si="6"/>
        <v>0.81824169033863492</v>
      </c>
      <c r="O57" s="28">
        <v>1480</v>
      </c>
      <c r="P57" s="33">
        <f t="shared" si="7"/>
        <v>59.890540540540542</v>
      </c>
      <c r="Q57" s="38" t="s">
        <v>43</v>
      </c>
      <c r="R57" s="43" t="e">
        <f>ABS(#REF!-N57)*100</f>
        <v>#REF!</v>
      </c>
      <c r="S57" t="s">
        <v>44</v>
      </c>
      <c r="T57" s="8">
        <v>6362</v>
      </c>
      <c r="V57" t="s">
        <v>48</v>
      </c>
      <c r="W57">
        <v>401</v>
      </c>
      <c r="X57">
        <v>46</v>
      </c>
    </row>
    <row r="58" spans="1:24" x14ac:dyDescent="0.25">
      <c r="A58" t="s">
        <v>259</v>
      </c>
      <c r="B58" t="s">
        <v>260</v>
      </c>
      <c r="C58" s="18">
        <v>44971</v>
      </c>
      <c r="D58" s="8">
        <v>135000</v>
      </c>
      <c r="E58" t="s">
        <v>41</v>
      </c>
      <c r="F58" t="s">
        <v>51</v>
      </c>
      <c r="G58" s="8">
        <v>135000</v>
      </c>
      <c r="H58" s="8">
        <v>34300</v>
      </c>
      <c r="I58" s="13">
        <f t="shared" si="4"/>
        <v>25.407407407407405</v>
      </c>
      <c r="J58" s="8">
        <v>93961</v>
      </c>
      <c r="K58" s="8">
        <v>7800</v>
      </c>
      <c r="L58" s="8">
        <f t="shared" si="5"/>
        <v>127200</v>
      </c>
      <c r="M58" s="8">
        <v>155245.046875</v>
      </c>
      <c r="N58" s="23">
        <f t="shared" si="6"/>
        <v>0.81934981218704339</v>
      </c>
      <c r="O58" s="28">
        <v>1040</v>
      </c>
      <c r="P58" s="33">
        <f t="shared" si="7"/>
        <v>122.30769230769231</v>
      </c>
      <c r="Q58" s="38" t="s">
        <v>43</v>
      </c>
      <c r="R58" s="43" t="e">
        <f>ABS(#REF!-N58)*100</f>
        <v>#REF!</v>
      </c>
      <c r="S58" t="s">
        <v>52</v>
      </c>
      <c r="T58" s="8">
        <v>7800</v>
      </c>
      <c r="U58" t="s">
        <v>261</v>
      </c>
      <c r="V58" t="s">
        <v>48</v>
      </c>
      <c r="W58">
        <v>401</v>
      </c>
      <c r="X58">
        <v>76</v>
      </c>
    </row>
    <row r="59" spans="1:24" x14ac:dyDescent="0.25">
      <c r="A59" t="s">
        <v>266</v>
      </c>
      <c r="B59" t="s">
        <v>267</v>
      </c>
      <c r="C59" s="18">
        <v>45352</v>
      </c>
      <c r="D59" s="8">
        <v>70000</v>
      </c>
      <c r="E59" t="s">
        <v>57</v>
      </c>
      <c r="F59" t="s">
        <v>51</v>
      </c>
      <c r="G59" s="8">
        <v>70000</v>
      </c>
      <c r="H59" s="8">
        <v>23000</v>
      </c>
      <c r="I59" s="13">
        <f t="shared" si="4"/>
        <v>32.857142857142854</v>
      </c>
      <c r="J59" s="8">
        <v>58644</v>
      </c>
      <c r="K59" s="8">
        <v>7268</v>
      </c>
      <c r="L59" s="8">
        <f t="shared" si="5"/>
        <v>62732</v>
      </c>
      <c r="M59" s="8">
        <v>76112.59375</v>
      </c>
      <c r="N59" s="23">
        <f t="shared" si="6"/>
        <v>0.82420000303826202</v>
      </c>
      <c r="O59" s="28">
        <v>1021</v>
      </c>
      <c r="P59" s="33">
        <f t="shared" si="7"/>
        <v>61.441723800195888</v>
      </c>
      <c r="Q59" s="38" t="s">
        <v>43</v>
      </c>
      <c r="R59" s="43" t="e">
        <f>ABS(#REF!-N59)*100</f>
        <v>#REF!</v>
      </c>
      <c r="S59" t="s">
        <v>58</v>
      </c>
      <c r="T59" s="8">
        <v>7268</v>
      </c>
      <c r="V59" t="s">
        <v>48</v>
      </c>
      <c r="W59">
        <v>401</v>
      </c>
      <c r="X59">
        <v>51</v>
      </c>
    </row>
    <row r="60" spans="1:24" x14ac:dyDescent="0.25">
      <c r="A60" t="s">
        <v>189</v>
      </c>
      <c r="B60" t="s">
        <v>190</v>
      </c>
      <c r="C60" s="18">
        <v>45373</v>
      </c>
      <c r="D60" s="8">
        <v>110000</v>
      </c>
      <c r="E60" t="s">
        <v>41</v>
      </c>
      <c r="F60" t="s">
        <v>51</v>
      </c>
      <c r="G60" s="8">
        <v>110000</v>
      </c>
      <c r="H60" s="8">
        <v>36200</v>
      </c>
      <c r="I60" s="13">
        <f t="shared" si="4"/>
        <v>32.909090909090907</v>
      </c>
      <c r="J60" s="8">
        <v>91152</v>
      </c>
      <c r="K60" s="8">
        <v>6481</v>
      </c>
      <c r="L60" s="8">
        <f t="shared" si="5"/>
        <v>103519</v>
      </c>
      <c r="M60" s="8">
        <v>125438.515625</v>
      </c>
      <c r="N60" s="23">
        <f t="shared" si="6"/>
        <v>0.82525689565293758</v>
      </c>
      <c r="O60" s="28">
        <v>1512</v>
      </c>
      <c r="P60" s="33">
        <f t="shared" si="7"/>
        <v>68.464947089947088</v>
      </c>
      <c r="Q60" s="38" t="s">
        <v>43</v>
      </c>
      <c r="R60" s="43" t="e">
        <f>ABS(#REF!-N60)*100</f>
        <v>#REF!</v>
      </c>
      <c r="S60" t="s">
        <v>66</v>
      </c>
      <c r="T60" s="8">
        <v>6481</v>
      </c>
      <c r="V60" t="s">
        <v>48</v>
      </c>
      <c r="W60">
        <v>401</v>
      </c>
      <c r="X60">
        <v>51</v>
      </c>
    </row>
    <row r="61" spans="1:24" x14ac:dyDescent="0.25">
      <c r="A61" t="s">
        <v>195</v>
      </c>
      <c r="B61" t="s">
        <v>196</v>
      </c>
      <c r="C61" s="18">
        <v>45315</v>
      </c>
      <c r="D61" s="8">
        <v>120000</v>
      </c>
      <c r="E61" t="s">
        <v>41</v>
      </c>
      <c r="F61" t="s">
        <v>51</v>
      </c>
      <c r="G61" s="8">
        <v>120000</v>
      </c>
      <c r="H61" s="8">
        <v>39100</v>
      </c>
      <c r="I61" s="13">
        <f t="shared" si="4"/>
        <v>32.583333333333329</v>
      </c>
      <c r="J61" s="8">
        <v>98300</v>
      </c>
      <c r="K61" s="8">
        <v>6000</v>
      </c>
      <c r="L61" s="8">
        <f t="shared" si="5"/>
        <v>114000</v>
      </c>
      <c r="M61" s="8">
        <v>136740.734375</v>
      </c>
      <c r="N61" s="23">
        <f t="shared" si="6"/>
        <v>0.83369451335082456</v>
      </c>
      <c r="O61" s="28">
        <v>1400</v>
      </c>
      <c r="P61" s="33">
        <f t="shared" si="7"/>
        <v>81.428571428571431</v>
      </c>
      <c r="Q61" s="38" t="s">
        <v>43</v>
      </c>
      <c r="R61" s="43" t="e">
        <f>ABS(#REF!-N61)*100</f>
        <v>#REF!</v>
      </c>
      <c r="S61" t="s">
        <v>44</v>
      </c>
      <c r="T61" s="8">
        <v>6000</v>
      </c>
      <c r="V61" t="s">
        <v>48</v>
      </c>
      <c r="W61">
        <v>401</v>
      </c>
      <c r="X61">
        <v>51</v>
      </c>
    </row>
    <row r="62" spans="1:24" x14ac:dyDescent="0.25">
      <c r="A62" t="s">
        <v>69</v>
      </c>
      <c r="B62" t="s">
        <v>70</v>
      </c>
      <c r="C62" s="18">
        <v>44834</v>
      </c>
      <c r="D62" s="8">
        <v>89900</v>
      </c>
      <c r="E62" t="s">
        <v>41</v>
      </c>
      <c r="F62" t="s">
        <v>51</v>
      </c>
      <c r="G62" s="8">
        <v>89900</v>
      </c>
      <c r="H62" s="8">
        <v>22400</v>
      </c>
      <c r="I62" s="13">
        <f t="shared" si="4"/>
        <v>24.916573971078975</v>
      </c>
      <c r="J62" s="8">
        <v>73646</v>
      </c>
      <c r="K62" s="8">
        <v>6293</v>
      </c>
      <c r="L62" s="8">
        <f t="shared" si="5"/>
        <v>83607</v>
      </c>
      <c r="M62" s="8">
        <v>99782.21875</v>
      </c>
      <c r="N62" s="23">
        <f t="shared" si="6"/>
        <v>0.83789477772060461</v>
      </c>
      <c r="O62" s="28">
        <v>1496</v>
      </c>
      <c r="P62" s="33">
        <f t="shared" si="7"/>
        <v>55.887032085561501</v>
      </c>
      <c r="Q62" s="38" t="s">
        <v>43</v>
      </c>
      <c r="R62" s="43" t="e">
        <f>ABS(#REF!-N62)*100</f>
        <v>#REF!</v>
      </c>
      <c r="S62" t="s">
        <v>44</v>
      </c>
      <c r="T62" s="8">
        <v>6293</v>
      </c>
      <c r="V62" t="s">
        <v>48</v>
      </c>
      <c r="W62">
        <v>401</v>
      </c>
      <c r="X62">
        <v>46</v>
      </c>
    </row>
    <row r="63" spans="1:24" x14ac:dyDescent="0.25">
      <c r="A63" t="s">
        <v>53</v>
      </c>
      <c r="B63" t="s">
        <v>54</v>
      </c>
      <c r="C63" s="18">
        <v>45309</v>
      </c>
      <c r="D63" s="8">
        <v>89000</v>
      </c>
      <c r="E63" t="s">
        <v>41</v>
      </c>
      <c r="F63" t="s">
        <v>51</v>
      </c>
      <c r="G63" s="8">
        <v>89000</v>
      </c>
      <c r="H63" s="8">
        <v>28800</v>
      </c>
      <c r="I63" s="13">
        <f t="shared" si="4"/>
        <v>32.359550561797754</v>
      </c>
      <c r="J63" s="8">
        <v>73327</v>
      </c>
      <c r="K63" s="8">
        <v>10603</v>
      </c>
      <c r="L63" s="8">
        <f t="shared" si="5"/>
        <v>78397</v>
      </c>
      <c r="M63" s="8">
        <v>92924.4453125</v>
      </c>
      <c r="N63" s="23">
        <f t="shared" si="6"/>
        <v>0.84366390067064734</v>
      </c>
      <c r="O63" s="28">
        <v>1164</v>
      </c>
      <c r="P63" s="33">
        <f t="shared" si="7"/>
        <v>67.351374570446737</v>
      </c>
      <c r="Q63" s="38" t="s">
        <v>43</v>
      </c>
      <c r="R63" s="43">
        <f>ABS(N175-N63)*100</f>
        <v>84.366390067064728</v>
      </c>
      <c r="S63" t="s">
        <v>44</v>
      </c>
      <c r="T63" s="8">
        <v>9598</v>
      </c>
      <c r="V63" t="s">
        <v>48</v>
      </c>
      <c r="W63">
        <v>401</v>
      </c>
      <c r="X63">
        <v>51</v>
      </c>
    </row>
    <row r="64" spans="1:24" x14ac:dyDescent="0.25">
      <c r="A64" t="s">
        <v>95</v>
      </c>
      <c r="B64" t="s">
        <v>96</v>
      </c>
      <c r="C64" s="18">
        <v>45071</v>
      </c>
      <c r="D64" s="8">
        <v>72000</v>
      </c>
      <c r="E64" t="s">
        <v>57</v>
      </c>
      <c r="F64" t="s">
        <v>51</v>
      </c>
      <c r="G64" s="8">
        <v>72000</v>
      </c>
      <c r="H64" s="8">
        <v>22600</v>
      </c>
      <c r="I64" s="13">
        <f t="shared" si="4"/>
        <v>31.388888888888889</v>
      </c>
      <c r="J64" s="8">
        <v>57286</v>
      </c>
      <c r="K64" s="8">
        <v>6906</v>
      </c>
      <c r="L64" s="8">
        <f t="shared" si="5"/>
        <v>65094</v>
      </c>
      <c r="M64" s="8">
        <v>74637.0390625</v>
      </c>
      <c r="N64" s="23">
        <f t="shared" si="6"/>
        <v>0.87214070678086797</v>
      </c>
      <c r="O64" s="28">
        <v>864</v>
      </c>
      <c r="P64" s="33">
        <f t="shared" si="7"/>
        <v>75.340277777777771</v>
      </c>
      <c r="Q64" s="38" t="s">
        <v>43</v>
      </c>
      <c r="R64" s="43" t="e">
        <f>ABS(#REF!-N64)*100</f>
        <v>#REF!</v>
      </c>
      <c r="S64" t="s">
        <v>52</v>
      </c>
      <c r="T64" s="8">
        <v>6906</v>
      </c>
      <c r="V64" t="s">
        <v>48</v>
      </c>
      <c r="W64">
        <v>401</v>
      </c>
      <c r="X64">
        <v>46</v>
      </c>
    </row>
    <row r="65" spans="1:24" x14ac:dyDescent="0.25">
      <c r="A65" t="s">
        <v>255</v>
      </c>
      <c r="B65" t="s">
        <v>256</v>
      </c>
      <c r="C65" s="18">
        <v>45107</v>
      </c>
      <c r="D65" s="8">
        <v>135000</v>
      </c>
      <c r="E65" t="s">
        <v>41</v>
      </c>
      <c r="F65" t="s">
        <v>51</v>
      </c>
      <c r="G65" s="8">
        <v>135000</v>
      </c>
      <c r="H65" s="8">
        <v>41900</v>
      </c>
      <c r="I65" s="13">
        <f t="shared" si="4"/>
        <v>31.037037037037035</v>
      </c>
      <c r="J65" s="8">
        <v>105357</v>
      </c>
      <c r="K65" s="8">
        <v>6000</v>
      </c>
      <c r="L65" s="8">
        <f t="shared" si="5"/>
        <v>129000</v>
      </c>
      <c r="M65" s="8">
        <v>147195.5625</v>
      </c>
      <c r="N65" s="23">
        <f t="shared" si="6"/>
        <v>0.87638511521024964</v>
      </c>
      <c r="O65" s="28">
        <v>1920</v>
      </c>
      <c r="P65" s="33">
        <f t="shared" si="7"/>
        <v>67.1875</v>
      </c>
      <c r="Q65" s="38" t="s">
        <v>43</v>
      </c>
      <c r="R65" s="43" t="e">
        <f>ABS(#REF!-N65)*100</f>
        <v>#REF!</v>
      </c>
      <c r="S65" t="s">
        <v>44</v>
      </c>
      <c r="T65" s="8">
        <v>6000</v>
      </c>
      <c r="V65" t="s">
        <v>48</v>
      </c>
      <c r="W65">
        <v>401</v>
      </c>
      <c r="X65">
        <v>51</v>
      </c>
    </row>
    <row r="66" spans="1:24" x14ac:dyDescent="0.25">
      <c r="A66" t="s">
        <v>179</v>
      </c>
      <c r="B66" t="s">
        <v>180</v>
      </c>
      <c r="C66" s="18">
        <v>44827</v>
      </c>
      <c r="D66" s="8">
        <v>132000</v>
      </c>
      <c r="E66" t="s">
        <v>57</v>
      </c>
      <c r="F66" t="s">
        <v>51</v>
      </c>
      <c r="G66" s="8">
        <v>132000</v>
      </c>
      <c r="H66" s="8">
        <v>31500</v>
      </c>
      <c r="I66" s="13">
        <f t="shared" ref="I66:I97" si="8">H66/G66*100</f>
        <v>23.863636363636363</v>
      </c>
      <c r="J66" s="8">
        <v>102924</v>
      </c>
      <c r="K66" s="8">
        <v>7348</v>
      </c>
      <c r="L66" s="8">
        <f t="shared" ref="L66:L97" si="9">G66-K66</f>
        <v>124652</v>
      </c>
      <c r="M66" s="8">
        <v>141594.078125</v>
      </c>
      <c r="N66" s="23">
        <f t="shared" ref="N66:N97" si="10">L66/M66</f>
        <v>0.88034755161127964</v>
      </c>
      <c r="O66" s="28">
        <v>1941</v>
      </c>
      <c r="P66" s="33">
        <f t="shared" ref="P66:P97" si="11">L66/O66</f>
        <v>64.220504894384334</v>
      </c>
      <c r="Q66" s="38" t="s">
        <v>43</v>
      </c>
      <c r="R66" s="43" t="e">
        <f>ABS(#REF!-N66)*100</f>
        <v>#REF!</v>
      </c>
      <c r="S66" t="s">
        <v>44</v>
      </c>
      <c r="T66" s="8">
        <v>7348</v>
      </c>
      <c r="V66" t="s">
        <v>48</v>
      </c>
      <c r="W66">
        <v>401</v>
      </c>
      <c r="X66">
        <v>46</v>
      </c>
    </row>
    <row r="67" spans="1:24" x14ac:dyDescent="0.25">
      <c r="A67" t="s">
        <v>138</v>
      </c>
      <c r="B67" t="s">
        <v>139</v>
      </c>
      <c r="C67" s="18">
        <v>44813</v>
      </c>
      <c r="D67" s="8">
        <v>80000</v>
      </c>
      <c r="E67" t="s">
        <v>57</v>
      </c>
      <c r="F67" t="s">
        <v>51</v>
      </c>
      <c r="G67" s="8">
        <v>80000</v>
      </c>
      <c r="H67" s="8">
        <v>19200</v>
      </c>
      <c r="I67" s="13">
        <f t="shared" si="8"/>
        <v>24</v>
      </c>
      <c r="J67" s="8">
        <v>63029</v>
      </c>
      <c r="K67" s="8">
        <v>7599</v>
      </c>
      <c r="L67" s="8">
        <f t="shared" si="9"/>
        <v>72401</v>
      </c>
      <c r="M67" s="8">
        <v>82118.515625</v>
      </c>
      <c r="N67" s="23">
        <f t="shared" si="10"/>
        <v>0.88166474331592015</v>
      </c>
      <c r="O67" s="28">
        <v>999</v>
      </c>
      <c r="P67" s="33">
        <f t="shared" si="11"/>
        <v>72.473473473473476</v>
      </c>
      <c r="Q67" s="38" t="s">
        <v>43</v>
      </c>
      <c r="R67" s="43" t="e">
        <f>ABS(#REF!-N67)*100</f>
        <v>#REF!</v>
      </c>
      <c r="S67" t="s">
        <v>52</v>
      </c>
      <c r="T67" s="8">
        <v>6928</v>
      </c>
      <c r="V67" t="s">
        <v>48</v>
      </c>
      <c r="W67">
        <v>401</v>
      </c>
      <c r="X67">
        <v>51</v>
      </c>
    </row>
    <row r="68" spans="1:24" x14ac:dyDescent="0.25">
      <c r="A68" t="s">
        <v>49</v>
      </c>
      <c r="B68" t="s">
        <v>50</v>
      </c>
      <c r="C68" s="18">
        <v>45295</v>
      </c>
      <c r="D68" s="8">
        <v>101000</v>
      </c>
      <c r="E68" t="s">
        <v>41</v>
      </c>
      <c r="F68" t="s">
        <v>51</v>
      </c>
      <c r="G68" s="8">
        <v>101000</v>
      </c>
      <c r="H68" s="8">
        <v>31200</v>
      </c>
      <c r="I68" s="13">
        <f t="shared" si="8"/>
        <v>30.89108910891089</v>
      </c>
      <c r="J68" s="8">
        <v>79010</v>
      </c>
      <c r="K68" s="8">
        <v>8701</v>
      </c>
      <c r="L68" s="8">
        <f t="shared" si="9"/>
        <v>92299</v>
      </c>
      <c r="M68" s="8">
        <v>104161.484375</v>
      </c>
      <c r="N68" s="23">
        <f t="shared" si="10"/>
        <v>0.88611448419558869</v>
      </c>
      <c r="O68" s="28">
        <v>962</v>
      </c>
      <c r="P68" s="33">
        <f t="shared" si="11"/>
        <v>95.944906444906451</v>
      </c>
      <c r="Q68" s="38" t="s">
        <v>43</v>
      </c>
      <c r="R68" s="43">
        <f>ABS(N181-N68)*100</f>
        <v>88.611448419558869</v>
      </c>
      <c r="S68" t="s">
        <v>52</v>
      </c>
      <c r="T68" s="8">
        <v>8701</v>
      </c>
      <c r="V68" t="s">
        <v>48</v>
      </c>
      <c r="W68">
        <v>401</v>
      </c>
      <c r="X68">
        <v>46</v>
      </c>
    </row>
    <row r="69" spans="1:24" x14ac:dyDescent="0.25">
      <c r="A69" t="s">
        <v>162</v>
      </c>
      <c r="B69" t="s">
        <v>163</v>
      </c>
      <c r="C69" s="18">
        <v>45169</v>
      </c>
      <c r="D69" s="8">
        <v>69500</v>
      </c>
      <c r="E69" t="s">
        <v>57</v>
      </c>
      <c r="F69" t="s">
        <v>51</v>
      </c>
      <c r="G69" s="8">
        <v>69500</v>
      </c>
      <c r="H69" s="8">
        <v>21500</v>
      </c>
      <c r="I69" s="13">
        <f t="shared" si="8"/>
        <v>30.935251798561154</v>
      </c>
      <c r="J69" s="8">
        <v>54425</v>
      </c>
      <c r="K69" s="8">
        <v>6293</v>
      </c>
      <c r="L69" s="8">
        <f t="shared" si="9"/>
        <v>63207</v>
      </c>
      <c r="M69" s="8">
        <v>71306.6640625</v>
      </c>
      <c r="N69" s="23">
        <f t="shared" si="10"/>
        <v>0.88641084015091942</v>
      </c>
      <c r="O69" s="28">
        <v>1026</v>
      </c>
      <c r="P69" s="33">
        <f t="shared" si="11"/>
        <v>61.60526315789474</v>
      </c>
      <c r="Q69" s="38" t="s">
        <v>43</v>
      </c>
      <c r="R69" s="43" t="e">
        <f>ABS(#REF!-N69)*100</f>
        <v>#REF!</v>
      </c>
      <c r="S69" t="s">
        <v>58</v>
      </c>
      <c r="T69" s="8">
        <v>6293</v>
      </c>
      <c r="V69" t="s">
        <v>48</v>
      </c>
      <c r="W69">
        <v>401</v>
      </c>
      <c r="X69">
        <v>46</v>
      </c>
    </row>
    <row r="70" spans="1:24" x14ac:dyDescent="0.25">
      <c r="A70" t="s">
        <v>85</v>
      </c>
      <c r="B70" t="s">
        <v>86</v>
      </c>
      <c r="C70" s="18">
        <v>45217</v>
      </c>
      <c r="D70" s="8">
        <v>130000</v>
      </c>
      <c r="E70" t="s">
        <v>41</v>
      </c>
      <c r="F70" t="s">
        <v>51</v>
      </c>
      <c r="G70" s="8">
        <v>130000</v>
      </c>
      <c r="H70" s="8">
        <v>40100</v>
      </c>
      <c r="I70" s="13">
        <f t="shared" si="8"/>
        <v>30.846153846153847</v>
      </c>
      <c r="J70" s="8">
        <v>100458</v>
      </c>
      <c r="K70" s="8">
        <v>6847</v>
      </c>
      <c r="L70" s="8">
        <f t="shared" si="9"/>
        <v>123153</v>
      </c>
      <c r="M70" s="8">
        <v>138682.96875</v>
      </c>
      <c r="N70" s="23">
        <f t="shared" si="10"/>
        <v>0.8880181979807813</v>
      </c>
      <c r="O70" s="28">
        <v>2200</v>
      </c>
      <c r="P70" s="33">
        <f t="shared" si="11"/>
        <v>55.978636363636362</v>
      </c>
      <c r="Q70" s="38" t="s">
        <v>43</v>
      </c>
      <c r="R70" s="43" t="e">
        <f>ABS(#REF!-N70)*100</f>
        <v>#REF!</v>
      </c>
      <c r="S70" t="s">
        <v>44</v>
      </c>
      <c r="T70" s="8">
        <v>6293</v>
      </c>
      <c r="V70" t="s">
        <v>48</v>
      </c>
      <c r="W70">
        <v>401</v>
      </c>
      <c r="X70">
        <v>46</v>
      </c>
    </row>
    <row r="71" spans="1:24" x14ac:dyDescent="0.25">
      <c r="A71" t="s">
        <v>204</v>
      </c>
      <c r="B71" t="s">
        <v>205</v>
      </c>
      <c r="C71" s="18">
        <v>44789</v>
      </c>
      <c r="D71" s="8">
        <v>115000</v>
      </c>
      <c r="E71" t="s">
        <v>41</v>
      </c>
      <c r="F71" t="s">
        <v>51</v>
      </c>
      <c r="G71" s="8">
        <v>115000</v>
      </c>
      <c r="H71" s="8">
        <v>26800</v>
      </c>
      <c r="I71" s="13">
        <f t="shared" si="8"/>
        <v>23.304347826086957</v>
      </c>
      <c r="J71" s="8">
        <v>88349</v>
      </c>
      <c r="K71" s="8">
        <v>6928</v>
      </c>
      <c r="L71" s="8">
        <f t="shared" si="9"/>
        <v>108072</v>
      </c>
      <c r="M71" s="8">
        <v>120623.703125</v>
      </c>
      <c r="N71" s="23">
        <f t="shared" si="10"/>
        <v>0.89594331130762161</v>
      </c>
      <c r="O71" s="28">
        <v>1164</v>
      </c>
      <c r="P71" s="33">
        <f t="shared" si="11"/>
        <v>92.845360824742272</v>
      </c>
      <c r="Q71" s="38" t="s">
        <v>43</v>
      </c>
      <c r="R71" s="43" t="e">
        <f>ABS(#REF!-N71)*100</f>
        <v>#REF!</v>
      </c>
      <c r="S71" t="s">
        <v>52</v>
      </c>
      <c r="T71" s="8">
        <v>6928</v>
      </c>
      <c r="V71" t="s">
        <v>48</v>
      </c>
      <c r="W71">
        <v>401</v>
      </c>
      <c r="X71">
        <v>51</v>
      </c>
    </row>
    <row r="72" spans="1:24" x14ac:dyDescent="0.25">
      <c r="A72" t="s">
        <v>78</v>
      </c>
      <c r="B72" t="s">
        <v>79</v>
      </c>
      <c r="C72" s="18">
        <v>44846</v>
      </c>
      <c r="D72" s="8">
        <v>117000</v>
      </c>
      <c r="E72" t="s">
        <v>57</v>
      </c>
      <c r="F72" t="s">
        <v>51</v>
      </c>
      <c r="G72" s="8">
        <v>117000</v>
      </c>
      <c r="H72" s="8">
        <v>27600</v>
      </c>
      <c r="I72" s="13">
        <f t="shared" si="8"/>
        <v>23.589743589743588</v>
      </c>
      <c r="J72" s="8">
        <v>89622</v>
      </c>
      <c r="K72" s="8">
        <v>6235</v>
      </c>
      <c r="L72" s="8">
        <f t="shared" si="9"/>
        <v>110765</v>
      </c>
      <c r="M72" s="8">
        <v>123536.296875</v>
      </c>
      <c r="N72" s="23">
        <f t="shared" si="10"/>
        <v>0.89661907311401268</v>
      </c>
      <c r="O72" s="28">
        <v>1738</v>
      </c>
      <c r="P72" s="33">
        <f t="shared" si="11"/>
        <v>63.731300345224398</v>
      </c>
      <c r="Q72" s="38" t="s">
        <v>43</v>
      </c>
      <c r="R72" s="43" t="e">
        <f>ABS(#REF!-N72)*100</f>
        <v>#REF!</v>
      </c>
      <c r="S72" t="s">
        <v>66</v>
      </c>
      <c r="T72" s="8">
        <v>6235</v>
      </c>
      <c r="V72" t="s">
        <v>48</v>
      </c>
      <c r="W72">
        <v>401</v>
      </c>
      <c r="X72">
        <v>46</v>
      </c>
    </row>
    <row r="73" spans="1:24" x14ac:dyDescent="0.25">
      <c r="A73" t="s">
        <v>142</v>
      </c>
      <c r="B73" t="s">
        <v>143</v>
      </c>
      <c r="C73" s="18">
        <v>44662</v>
      </c>
      <c r="D73" s="8">
        <v>92000</v>
      </c>
      <c r="E73" t="s">
        <v>41</v>
      </c>
      <c r="F73" t="s">
        <v>51</v>
      </c>
      <c r="G73" s="8">
        <v>92000</v>
      </c>
      <c r="H73" s="8">
        <v>21600</v>
      </c>
      <c r="I73" s="13">
        <f t="shared" si="8"/>
        <v>23.478260869565219</v>
      </c>
      <c r="J73" s="8">
        <v>70993</v>
      </c>
      <c r="K73" s="8">
        <v>7348</v>
      </c>
      <c r="L73" s="8">
        <f t="shared" si="9"/>
        <v>84652</v>
      </c>
      <c r="M73" s="8">
        <v>94288.890625</v>
      </c>
      <c r="N73" s="23">
        <f t="shared" si="10"/>
        <v>0.89779399713878005</v>
      </c>
      <c r="O73" s="28">
        <v>1428</v>
      </c>
      <c r="P73" s="33">
        <f t="shared" si="11"/>
        <v>59.280112044817926</v>
      </c>
      <c r="Q73" s="38" t="s">
        <v>43</v>
      </c>
      <c r="R73" s="43" t="e">
        <f>ABS(#REF!-N73)*100</f>
        <v>#REF!</v>
      </c>
      <c r="S73" t="s">
        <v>44</v>
      </c>
      <c r="T73" s="8">
        <v>7348</v>
      </c>
      <c r="V73" t="s">
        <v>48</v>
      </c>
      <c r="W73">
        <v>401</v>
      </c>
      <c r="X73">
        <v>46</v>
      </c>
    </row>
    <row r="74" spans="1:24" x14ac:dyDescent="0.25">
      <c r="A74" t="s">
        <v>214</v>
      </c>
      <c r="B74" t="s">
        <v>215</v>
      </c>
      <c r="C74" s="18">
        <v>45133</v>
      </c>
      <c r="D74" s="8">
        <v>90000</v>
      </c>
      <c r="E74" t="s">
        <v>41</v>
      </c>
      <c r="F74" t="s">
        <v>51</v>
      </c>
      <c r="G74" s="8">
        <v>90000</v>
      </c>
      <c r="H74" s="8">
        <v>26300</v>
      </c>
      <c r="I74" s="13">
        <f t="shared" si="8"/>
        <v>29.222222222222221</v>
      </c>
      <c r="J74" s="8">
        <v>69144</v>
      </c>
      <c r="K74" s="8">
        <v>6928</v>
      </c>
      <c r="L74" s="8">
        <f t="shared" si="9"/>
        <v>83072</v>
      </c>
      <c r="M74" s="8">
        <v>92171.8515625</v>
      </c>
      <c r="N74" s="23">
        <f t="shared" si="10"/>
        <v>0.90127298727063587</v>
      </c>
      <c r="O74" s="28">
        <v>1236</v>
      </c>
      <c r="P74" s="33">
        <f t="shared" si="11"/>
        <v>67.21035598705501</v>
      </c>
      <c r="Q74" s="38" t="s">
        <v>43</v>
      </c>
      <c r="R74" s="43" t="e">
        <f>ABS(#REF!-N74)*100</f>
        <v>#REF!</v>
      </c>
      <c r="S74" t="s">
        <v>44</v>
      </c>
      <c r="T74" s="8">
        <v>6928</v>
      </c>
      <c r="V74" t="s">
        <v>48</v>
      </c>
      <c r="W74">
        <v>401</v>
      </c>
      <c r="X74">
        <v>45</v>
      </c>
    </row>
    <row r="75" spans="1:24" x14ac:dyDescent="0.25">
      <c r="A75" t="s">
        <v>264</v>
      </c>
      <c r="B75" t="s">
        <v>265</v>
      </c>
      <c r="C75" s="18">
        <v>45359</v>
      </c>
      <c r="D75" s="8">
        <v>91000</v>
      </c>
      <c r="E75" t="s">
        <v>41</v>
      </c>
      <c r="F75" t="s">
        <v>51</v>
      </c>
      <c r="G75" s="8">
        <v>91000</v>
      </c>
      <c r="H75" s="8">
        <v>27500</v>
      </c>
      <c r="I75" s="13">
        <f t="shared" si="8"/>
        <v>30.219780219780219</v>
      </c>
      <c r="J75" s="8">
        <v>69805</v>
      </c>
      <c r="K75" s="8">
        <v>7266</v>
      </c>
      <c r="L75" s="8">
        <f t="shared" si="9"/>
        <v>83734</v>
      </c>
      <c r="M75" s="8">
        <v>92650.3671875</v>
      </c>
      <c r="N75" s="23">
        <f t="shared" si="10"/>
        <v>0.90376328277840912</v>
      </c>
      <c r="O75" s="28">
        <v>1065</v>
      </c>
      <c r="P75" s="33">
        <f t="shared" si="11"/>
        <v>78.623474178403754</v>
      </c>
      <c r="Q75" s="38" t="s">
        <v>43</v>
      </c>
      <c r="R75" s="43" t="e">
        <f>ABS(#REF!-N75)*100</f>
        <v>#REF!</v>
      </c>
      <c r="S75" t="s">
        <v>58</v>
      </c>
      <c r="T75" s="8">
        <v>7266</v>
      </c>
      <c r="V75" t="s">
        <v>48</v>
      </c>
      <c r="W75">
        <v>401</v>
      </c>
      <c r="X75">
        <v>51</v>
      </c>
    </row>
    <row r="76" spans="1:24" x14ac:dyDescent="0.25">
      <c r="A76" t="s">
        <v>231</v>
      </c>
      <c r="B76" t="s">
        <v>232</v>
      </c>
      <c r="C76" s="18">
        <v>44674</v>
      </c>
      <c r="D76" s="8">
        <v>73500</v>
      </c>
      <c r="E76" t="s">
        <v>57</v>
      </c>
      <c r="F76" t="s">
        <v>51</v>
      </c>
      <c r="G76" s="8">
        <v>73500</v>
      </c>
      <c r="H76" s="8">
        <v>17300</v>
      </c>
      <c r="I76" s="13">
        <f t="shared" si="8"/>
        <v>23.537414965986393</v>
      </c>
      <c r="J76" s="8">
        <v>56053</v>
      </c>
      <c r="K76" s="8">
        <v>6293</v>
      </c>
      <c r="L76" s="8">
        <f t="shared" si="9"/>
        <v>67207</v>
      </c>
      <c r="M76" s="8">
        <v>73718.515625</v>
      </c>
      <c r="N76" s="23">
        <f t="shared" si="10"/>
        <v>0.91167055427263965</v>
      </c>
      <c r="O76" s="28">
        <v>1026</v>
      </c>
      <c r="P76" s="33">
        <f t="shared" si="11"/>
        <v>65.503898635477583</v>
      </c>
      <c r="Q76" s="38" t="s">
        <v>43</v>
      </c>
      <c r="R76" s="43" t="e">
        <f>ABS(#REF!-N76)*100</f>
        <v>#REF!</v>
      </c>
      <c r="S76" t="s">
        <v>58</v>
      </c>
      <c r="T76" s="8">
        <v>6293</v>
      </c>
      <c r="V76" t="s">
        <v>48</v>
      </c>
      <c r="W76">
        <v>401</v>
      </c>
      <c r="X76">
        <v>46</v>
      </c>
    </row>
    <row r="77" spans="1:24" x14ac:dyDescent="0.25">
      <c r="A77" t="s">
        <v>101</v>
      </c>
      <c r="B77" t="s">
        <v>102</v>
      </c>
      <c r="C77" s="18">
        <v>45366</v>
      </c>
      <c r="D77" s="8">
        <v>175000</v>
      </c>
      <c r="E77" t="s">
        <v>57</v>
      </c>
      <c r="F77" t="s">
        <v>51</v>
      </c>
      <c r="G77" s="8">
        <v>175000</v>
      </c>
      <c r="H77" s="8">
        <v>50300</v>
      </c>
      <c r="I77" s="13">
        <f t="shared" si="8"/>
        <v>28.742857142857144</v>
      </c>
      <c r="J77" s="8">
        <v>131009</v>
      </c>
      <c r="K77" s="8">
        <v>6928</v>
      </c>
      <c r="L77" s="8">
        <f t="shared" si="9"/>
        <v>168072</v>
      </c>
      <c r="M77" s="8">
        <v>183823.703125</v>
      </c>
      <c r="N77" s="23">
        <f t="shared" si="10"/>
        <v>0.91431081597627895</v>
      </c>
      <c r="O77" s="28">
        <v>2946</v>
      </c>
      <c r="P77" s="33">
        <f t="shared" si="11"/>
        <v>57.050916496945007</v>
      </c>
      <c r="Q77" s="38" t="s">
        <v>43</v>
      </c>
      <c r="R77" s="43" t="e">
        <f>ABS(#REF!-N77)*100</f>
        <v>#REF!</v>
      </c>
      <c r="S77" t="s">
        <v>103</v>
      </c>
      <c r="T77" s="8">
        <v>6928</v>
      </c>
      <c r="V77" t="s">
        <v>48</v>
      </c>
      <c r="W77">
        <v>401</v>
      </c>
      <c r="X77">
        <v>45</v>
      </c>
    </row>
    <row r="78" spans="1:24" x14ac:dyDescent="0.25">
      <c r="A78" t="s">
        <v>93</v>
      </c>
      <c r="B78" t="s">
        <v>94</v>
      </c>
      <c r="C78" s="18">
        <v>45280</v>
      </c>
      <c r="D78" s="8">
        <v>116000</v>
      </c>
      <c r="E78" t="s">
        <v>41</v>
      </c>
      <c r="F78" t="s">
        <v>51</v>
      </c>
      <c r="G78" s="8">
        <v>116000</v>
      </c>
      <c r="H78" s="8">
        <v>33300</v>
      </c>
      <c r="I78" s="13">
        <f t="shared" si="8"/>
        <v>28.706896551724135</v>
      </c>
      <c r="J78" s="8">
        <v>86958</v>
      </c>
      <c r="K78" s="8">
        <v>6422</v>
      </c>
      <c r="L78" s="8">
        <f t="shared" si="9"/>
        <v>109578</v>
      </c>
      <c r="M78" s="8">
        <v>119312.59375</v>
      </c>
      <c r="N78" s="23">
        <f t="shared" si="10"/>
        <v>0.91841101224907362</v>
      </c>
      <c r="O78" s="28">
        <v>1596</v>
      </c>
      <c r="P78" s="33">
        <f t="shared" si="11"/>
        <v>68.65789473684211</v>
      </c>
      <c r="Q78" s="38" t="s">
        <v>43</v>
      </c>
      <c r="R78" s="43" t="e">
        <f>ABS(#REF!-N78)*100</f>
        <v>#REF!</v>
      </c>
      <c r="S78" t="s">
        <v>66</v>
      </c>
      <c r="T78" s="8">
        <v>6422</v>
      </c>
      <c r="V78" t="s">
        <v>48</v>
      </c>
      <c r="W78">
        <v>401</v>
      </c>
      <c r="X78">
        <v>45</v>
      </c>
    </row>
    <row r="79" spans="1:24" x14ac:dyDescent="0.25">
      <c r="A79" t="s">
        <v>185</v>
      </c>
      <c r="B79" t="s">
        <v>186</v>
      </c>
      <c r="C79" s="18">
        <v>44939</v>
      </c>
      <c r="D79" s="8">
        <v>100000</v>
      </c>
      <c r="E79" t="s">
        <v>57</v>
      </c>
      <c r="F79" t="s">
        <v>51</v>
      </c>
      <c r="G79" s="8">
        <v>100000</v>
      </c>
      <c r="H79" s="8">
        <v>23000</v>
      </c>
      <c r="I79" s="13">
        <f t="shared" si="8"/>
        <v>23</v>
      </c>
      <c r="J79" s="8">
        <v>74691</v>
      </c>
      <c r="K79" s="8">
        <v>6481</v>
      </c>
      <c r="L79" s="8">
        <f t="shared" si="9"/>
        <v>93519</v>
      </c>
      <c r="M79" s="8">
        <v>101051.8515625</v>
      </c>
      <c r="N79" s="23">
        <f t="shared" si="10"/>
        <v>0.92545558101089342</v>
      </c>
      <c r="O79" s="28">
        <v>1232</v>
      </c>
      <c r="P79" s="33">
        <f t="shared" si="11"/>
        <v>75.908279220779221</v>
      </c>
      <c r="Q79" s="38" t="s">
        <v>43</v>
      </c>
      <c r="R79" s="43" t="e">
        <f>ABS(#REF!-N79)*100</f>
        <v>#REF!</v>
      </c>
      <c r="S79" t="s">
        <v>44</v>
      </c>
      <c r="T79" s="8">
        <v>6481</v>
      </c>
      <c r="V79" t="s">
        <v>48</v>
      </c>
      <c r="W79">
        <v>401</v>
      </c>
      <c r="X79">
        <v>51</v>
      </c>
    </row>
    <row r="80" spans="1:24" x14ac:dyDescent="0.25">
      <c r="A80" t="s">
        <v>172</v>
      </c>
      <c r="B80" t="s">
        <v>173</v>
      </c>
      <c r="C80" s="18">
        <v>45212</v>
      </c>
      <c r="D80" s="8">
        <v>99900</v>
      </c>
      <c r="E80" t="s">
        <v>57</v>
      </c>
      <c r="F80" t="s">
        <v>51</v>
      </c>
      <c r="G80" s="8">
        <v>99900</v>
      </c>
      <c r="H80" s="8">
        <v>29400</v>
      </c>
      <c r="I80" s="13">
        <f t="shared" si="8"/>
        <v>29.429429429429426</v>
      </c>
      <c r="J80" s="8">
        <v>74354</v>
      </c>
      <c r="K80" s="8">
        <v>6293</v>
      </c>
      <c r="L80" s="8">
        <f t="shared" si="9"/>
        <v>93607</v>
      </c>
      <c r="M80" s="8">
        <v>100831.109375</v>
      </c>
      <c r="N80" s="23">
        <f t="shared" si="10"/>
        <v>0.92835435988180115</v>
      </c>
      <c r="O80" s="28">
        <v>1320</v>
      </c>
      <c r="P80" s="33">
        <f t="shared" si="11"/>
        <v>70.914393939393946</v>
      </c>
      <c r="Q80" s="38" t="s">
        <v>43</v>
      </c>
      <c r="R80" s="43" t="e">
        <f>ABS(#REF!-N80)*100</f>
        <v>#REF!</v>
      </c>
      <c r="S80" t="s">
        <v>44</v>
      </c>
      <c r="T80" s="8">
        <v>6293</v>
      </c>
      <c r="V80" t="s">
        <v>48</v>
      </c>
      <c r="W80">
        <v>401</v>
      </c>
      <c r="X80">
        <v>51</v>
      </c>
    </row>
    <row r="81" spans="1:29" x14ac:dyDescent="0.25">
      <c r="A81" t="s">
        <v>181</v>
      </c>
      <c r="B81" t="s">
        <v>182</v>
      </c>
      <c r="C81" s="18">
        <v>45042</v>
      </c>
      <c r="D81" s="8">
        <v>135000</v>
      </c>
      <c r="E81" t="s">
        <v>57</v>
      </c>
      <c r="F81" t="s">
        <v>51</v>
      </c>
      <c r="G81" s="8">
        <v>135000</v>
      </c>
      <c r="H81" s="8">
        <v>39200</v>
      </c>
      <c r="I81" s="13">
        <f t="shared" si="8"/>
        <v>29.037037037037038</v>
      </c>
      <c r="J81" s="8">
        <v>98690</v>
      </c>
      <c r="K81" s="8">
        <v>6293</v>
      </c>
      <c r="L81" s="8">
        <f t="shared" si="9"/>
        <v>128707</v>
      </c>
      <c r="M81" s="8">
        <v>136884.4375</v>
      </c>
      <c r="N81" s="23">
        <f t="shared" si="10"/>
        <v>0.94026028342338042</v>
      </c>
      <c r="O81" s="28">
        <v>1867</v>
      </c>
      <c r="P81" s="33">
        <f t="shared" si="11"/>
        <v>68.937868237814669</v>
      </c>
      <c r="Q81" s="38" t="s">
        <v>43</v>
      </c>
      <c r="R81" s="43" t="e">
        <f>ABS(#REF!-N81)*100</f>
        <v>#REF!</v>
      </c>
      <c r="S81" t="s">
        <v>44</v>
      </c>
      <c r="T81" s="8">
        <v>6293</v>
      </c>
      <c r="V81" t="s">
        <v>48</v>
      </c>
      <c r="W81">
        <v>401</v>
      </c>
      <c r="X81">
        <v>51</v>
      </c>
    </row>
    <row r="82" spans="1:29" x14ac:dyDescent="0.25">
      <c r="A82" t="s">
        <v>243</v>
      </c>
      <c r="B82" t="s">
        <v>244</v>
      </c>
      <c r="C82" s="18">
        <v>44729</v>
      </c>
      <c r="D82" s="8">
        <v>112000</v>
      </c>
      <c r="E82" t="s">
        <v>41</v>
      </c>
      <c r="F82" t="s">
        <v>51</v>
      </c>
      <c r="G82" s="8">
        <v>112000</v>
      </c>
      <c r="H82" s="8">
        <v>25200</v>
      </c>
      <c r="I82" s="13">
        <f t="shared" si="8"/>
        <v>22.5</v>
      </c>
      <c r="J82" s="8">
        <v>82540</v>
      </c>
      <c r="K82" s="8">
        <v>7709</v>
      </c>
      <c r="L82" s="8">
        <f t="shared" si="9"/>
        <v>104291</v>
      </c>
      <c r="M82" s="8">
        <v>110860.7421875</v>
      </c>
      <c r="N82" s="23">
        <f t="shared" si="10"/>
        <v>0.94073878581483317</v>
      </c>
      <c r="O82" s="28">
        <v>1452</v>
      </c>
      <c r="P82" s="33">
        <f t="shared" si="11"/>
        <v>71.825757575757578</v>
      </c>
      <c r="Q82" s="38" t="s">
        <v>43</v>
      </c>
      <c r="R82" s="43" t="e">
        <f>ABS(#REF!-N82)*100</f>
        <v>#REF!</v>
      </c>
      <c r="S82" t="s">
        <v>58</v>
      </c>
      <c r="T82" s="8">
        <v>7709</v>
      </c>
      <c r="V82" t="s">
        <v>48</v>
      </c>
      <c r="W82">
        <v>401</v>
      </c>
      <c r="X82">
        <v>46</v>
      </c>
    </row>
    <row r="83" spans="1:29" x14ac:dyDescent="0.25">
      <c r="A83" t="s">
        <v>67</v>
      </c>
      <c r="B83" t="s">
        <v>68</v>
      </c>
      <c r="C83" s="18">
        <v>45156</v>
      </c>
      <c r="D83" s="8">
        <v>126000</v>
      </c>
      <c r="E83" t="s">
        <v>41</v>
      </c>
      <c r="F83" t="s">
        <v>51</v>
      </c>
      <c r="G83" s="8">
        <v>126000</v>
      </c>
      <c r="H83" s="8">
        <v>36000</v>
      </c>
      <c r="I83" s="13">
        <f t="shared" si="8"/>
        <v>28.571428571428569</v>
      </c>
      <c r="J83" s="8">
        <v>91089</v>
      </c>
      <c r="K83" s="8">
        <v>6293</v>
      </c>
      <c r="L83" s="8">
        <f t="shared" si="9"/>
        <v>119707</v>
      </c>
      <c r="M83" s="8">
        <v>125623.703125</v>
      </c>
      <c r="N83" s="23">
        <f t="shared" si="10"/>
        <v>0.95290137945453912</v>
      </c>
      <c r="O83" s="28">
        <v>1344</v>
      </c>
      <c r="P83" s="33">
        <f t="shared" si="11"/>
        <v>89.067708333333329</v>
      </c>
      <c r="Q83" s="38" t="s">
        <v>43</v>
      </c>
      <c r="R83" s="43" t="e">
        <f>ABS(#REF!-N83)*100</f>
        <v>#REF!</v>
      </c>
      <c r="S83" t="s">
        <v>44</v>
      </c>
      <c r="T83" s="8">
        <v>6293</v>
      </c>
      <c r="V83" t="s">
        <v>48</v>
      </c>
      <c r="W83">
        <v>401</v>
      </c>
      <c r="X83">
        <v>56</v>
      </c>
    </row>
    <row r="84" spans="1:29" x14ac:dyDescent="0.25">
      <c r="A84" t="s">
        <v>233</v>
      </c>
      <c r="B84" t="s">
        <v>234</v>
      </c>
      <c r="C84" s="18">
        <v>44995</v>
      </c>
      <c r="D84" s="8">
        <v>78000</v>
      </c>
      <c r="E84" t="s">
        <v>41</v>
      </c>
      <c r="F84" t="s">
        <v>51</v>
      </c>
      <c r="G84" s="8">
        <v>78000</v>
      </c>
      <c r="H84" s="8">
        <v>16600</v>
      </c>
      <c r="I84" s="13">
        <f t="shared" si="8"/>
        <v>21.282051282051281</v>
      </c>
      <c r="J84" s="8">
        <v>57203</v>
      </c>
      <c r="K84" s="8">
        <v>7808</v>
      </c>
      <c r="L84" s="8">
        <f t="shared" si="9"/>
        <v>70192</v>
      </c>
      <c r="M84" s="8">
        <v>73177.78125</v>
      </c>
      <c r="N84" s="23">
        <f t="shared" si="10"/>
        <v>0.95919825390989155</v>
      </c>
      <c r="O84" s="28">
        <v>1296</v>
      </c>
      <c r="P84" s="33">
        <f t="shared" si="11"/>
        <v>54.160493827160494</v>
      </c>
      <c r="Q84" s="38" t="s">
        <v>43</v>
      </c>
      <c r="R84" s="43" t="e">
        <f>ABS(#REF!-N84)*100</f>
        <v>#REF!</v>
      </c>
      <c r="S84" t="s">
        <v>58</v>
      </c>
      <c r="T84" s="8">
        <v>7198</v>
      </c>
      <c r="V84" t="s">
        <v>48</v>
      </c>
      <c r="W84">
        <v>401</v>
      </c>
      <c r="X84">
        <v>45</v>
      </c>
    </row>
    <row r="85" spans="1:29" x14ac:dyDescent="0.25">
      <c r="A85" t="s">
        <v>278</v>
      </c>
      <c r="B85" t="s">
        <v>279</v>
      </c>
      <c r="C85" s="18">
        <v>44725</v>
      </c>
      <c r="D85" s="8">
        <v>60000</v>
      </c>
      <c r="E85" t="s">
        <v>41</v>
      </c>
      <c r="F85" t="s">
        <v>51</v>
      </c>
      <c r="G85" s="8">
        <v>60000</v>
      </c>
      <c r="H85" s="8">
        <v>13400</v>
      </c>
      <c r="I85" s="13">
        <f t="shared" si="8"/>
        <v>22.333333333333332</v>
      </c>
      <c r="J85" s="8">
        <v>44618</v>
      </c>
      <c r="K85" s="8">
        <v>8875</v>
      </c>
      <c r="L85" s="8">
        <f t="shared" si="9"/>
        <v>51125</v>
      </c>
      <c r="M85" s="8">
        <v>52952.59375</v>
      </c>
      <c r="N85" s="23">
        <f t="shared" si="10"/>
        <v>0.96548622795271477</v>
      </c>
      <c r="O85" s="28">
        <v>735</v>
      </c>
      <c r="P85" s="33">
        <f t="shared" si="11"/>
        <v>69.557823129251702</v>
      </c>
      <c r="Q85" s="38" t="s">
        <v>43</v>
      </c>
      <c r="R85" s="43" t="e">
        <f>ABS(#REF!-N85)*100</f>
        <v>#REF!</v>
      </c>
      <c r="S85" t="s">
        <v>52</v>
      </c>
      <c r="T85" s="8">
        <v>8875</v>
      </c>
      <c r="V85" t="s">
        <v>48</v>
      </c>
      <c r="W85">
        <v>401</v>
      </c>
      <c r="X85">
        <v>51</v>
      </c>
    </row>
    <row r="86" spans="1:29" x14ac:dyDescent="0.25">
      <c r="A86" t="s">
        <v>270</v>
      </c>
      <c r="B86" t="s">
        <v>271</v>
      </c>
      <c r="C86" s="18">
        <v>44677</v>
      </c>
      <c r="D86" s="8">
        <v>77000</v>
      </c>
      <c r="E86" t="s">
        <v>41</v>
      </c>
      <c r="F86" t="s">
        <v>51</v>
      </c>
      <c r="G86" s="8">
        <v>77000</v>
      </c>
      <c r="H86" s="8">
        <v>16700</v>
      </c>
      <c r="I86" s="13">
        <f t="shared" si="8"/>
        <v>21.688311688311686</v>
      </c>
      <c r="J86" s="8">
        <v>55110</v>
      </c>
      <c r="K86" s="8">
        <v>8901</v>
      </c>
      <c r="L86" s="8">
        <f t="shared" si="9"/>
        <v>68099</v>
      </c>
      <c r="M86" s="8">
        <v>68457.78125</v>
      </c>
      <c r="N86" s="23">
        <f t="shared" si="10"/>
        <v>0.99475908737547636</v>
      </c>
      <c r="O86" s="28">
        <v>1021</v>
      </c>
      <c r="P86" s="33">
        <f t="shared" si="11"/>
        <v>66.69833496571988</v>
      </c>
      <c r="Q86" s="38" t="s">
        <v>43</v>
      </c>
      <c r="R86" s="43" t="e">
        <f>ABS(#REF!-N86)*100</f>
        <v>#REF!</v>
      </c>
      <c r="S86" t="s">
        <v>58</v>
      </c>
      <c r="T86" s="8">
        <v>8901</v>
      </c>
      <c r="V86" t="s">
        <v>48</v>
      </c>
      <c r="W86">
        <v>401</v>
      </c>
      <c r="X86">
        <v>46</v>
      </c>
    </row>
    <row r="87" spans="1:29" x14ac:dyDescent="0.25">
      <c r="A87" t="s">
        <v>227</v>
      </c>
      <c r="B87" t="s">
        <v>228</v>
      </c>
      <c r="C87" s="18">
        <v>44698</v>
      </c>
      <c r="D87" s="8">
        <v>151000</v>
      </c>
      <c r="E87" t="s">
        <v>41</v>
      </c>
      <c r="F87" t="s">
        <v>51</v>
      </c>
      <c r="G87" s="8">
        <v>151000</v>
      </c>
      <c r="H87" s="8">
        <v>32600</v>
      </c>
      <c r="I87" s="13">
        <f t="shared" si="8"/>
        <v>21.589403973509931</v>
      </c>
      <c r="J87" s="8">
        <v>105277</v>
      </c>
      <c r="K87" s="8">
        <v>9319</v>
      </c>
      <c r="L87" s="8">
        <f t="shared" si="9"/>
        <v>141681</v>
      </c>
      <c r="M87" s="8">
        <v>142160</v>
      </c>
      <c r="N87" s="23">
        <f t="shared" si="10"/>
        <v>0.99663055711873949</v>
      </c>
      <c r="O87" s="28">
        <v>1840</v>
      </c>
      <c r="P87" s="33">
        <f t="shared" si="11"/>
        <v>77.000543478260866</v>
      </c>
      <c r="Q87" s="38" t="s">
        <v>43</v>
      </c>
      <c r="R87" s="43" t="e">
        <f>ABS(#REF!-N87)*100</f>
        <v>#REF!</v>
      </c>
      <c r="S87" t="s">
        <v>103</v>
      </c>
      <c r="T87" s="8">
        <v>8485</v>
      </c>
      <c r="V87" t="s">
        <v>48</v>
      </c>
      <c r="W87">
        <v>401</v>
      </c>
      <c r="X87">
        <v>46</v>
      </c>
    </row>
    <row r="88" spans="1:29" x14ac:dyDescent="0.25">
      <c r="A88" t="s">
        <v>164</v>
      </c>
      <c r="B88" t="s">
        <v>165</v>
      </c>
      <c r="C88" s="18">
        <v>45351</v>
      </c>
      <c r="D88" s="8">
        <v>125000</v>
      </c>
      <c r="E88" t="s">
        <v>41</v>
      </c>
      <c r="F88" t="s">
        <v>51</v>
      </c>
      <c r="G88" s="8">
        <v>125000</v>
      </c>
      <c r="H88" s="8">
        <v>32700</v>
      </c>
      <c r="I88" s="13">
        <f t="shared" si="8"/>
        <v>26.16</v>
      </c>
      <c r="J88" s="8">
        <v>86039</v>
      </c>
      <c r="K88" s="8">
        <v>8899</v>
      </c>
      <c r="L88" s="8">
        <f t="shared" si="9"/>
        <v>116101</v>
      </c>
      <c r="M88" s="8">
        <v>114281.484375</v>
      </c>
      <c r="N88" s="23">
        <f t="shared" si="10"/>
        <v>1.0159213509953151</v>
      </c>
      <c r="O88" s="28">
        <v>1464</v>
      </c>
      <c r="P88" s="33">
        <f t="shared" si="11"/>
        <v>79.303961748633881</v>
      </c>
      <c r="Q88" s="38" t="s">
        <v>43</v>
      </c>
      <c r="R88" s="43" t="e">
        <f>ABS(#REF!-N88)*100</f>
        <v>#REF!</v>
      </c>
      <c r="S88" t="s">
        <v>52</v>
      </c>
      <c r="T88" s="8">
        <v>8899</v>
      </c>
      <c r="V88" t="s">
        <v>48</v>
      </c>
      <c r="W88">
        <v>401</v>
      </c>
      <c r="X88">
        <v>45</v>
      </c>
    </row>
    <row r="89" spans="1:29" x14ac:dyDescent="0.25">
      <c r="A89" t="s">
        <v>146</v>
      </c>
      <c r="B89" t="s">
        <v>147</v>
      </c>
      <c r="C89" s="18">
        <v>44665</v>
      </c>
      <c r="D89" s="8">
        <v>98000</v>
      </c>
      <c r="E89" t="s">
        <v>41</v>
      </c>
      <c r="F89" t="s">
        <v>51</v>
      </c>
      <c r="G89" s="8">
        <v>98000</v>
      </c>
      <c r="H89" s="8">
        <v>11200</v>
      </c>
      <c r="I89" s="13">
        <f t="shared" si="8"/>
        <v>11.428571428571429</v>
      </c>
      <c r="J89" s="8">
        <v>67414</v>
      </c>
      <c r="K89" s="8">
        <v>7099</v>
      </c>
      <c r="L89" s="8">
        <f t="shared" si="9"/>
        <v>90901</v>
      </c>
      <c r="M89" s="8">
        <v>89355.5546875</v>
      </c>
      <c r="N89" s="23">
        <f t="shared" si="10"/>
        <v>1.0172954587759522</v>
      </c>
      <c r="O89" s="28">
        <v>1034</v>
      </c>
      <c r="P89" s="33">
        <f t="shared" si="11"/>
        <v>87.911992263056092</v>
      </c>
      <c r="Q89" s="38" t="s">
        <v>43</v>
      </c>
      <c r="R89" s="43" t="e">
        <f>ABS(#REF!-N89)*100</f>
        <v>#REF!</v>
      </c>
      <c r="S89" t="s">
        <v>44</v>
      </c>
      <c r="T89" s="8">
        <v>7099</v>
      </c>
      <c r="V89" t="s">
        <v>48</v>
      </c>
      <c r="W89">
        <v>401</v>
      </c>
      <c r="X89">
        <v>51</v>
      </c>
    </row>
    <row r="90" spans="1:29" x14ac:dyDescent="0.25">
      <c r="A90" t="s">
        <v>114</v>
      </c>
      <c r="B90" t="s">
        <v>115</v>
      </c>
      <c r="C90" s="18">
        <v>45026</v>
      </c>
      <c r="D90" s="8">
        <v>117000</v>
      </c>
      <c r="E90" t="s">
        <v>41</v>
      </c>
      <c r="F90" t="s">
        <v>51</v>
      </c>
      <c r="G90" s="8">
        <v>117000</v>
      </c>
      <c r="H90" s="8">
        <v>30800</v>
      </c>
      <c r="I90" s="13">
        <f t="shared" si="8"/>
        <v>26.324786324786327</v>
      </c>
      <c r="J90" s="8">
        <v>77624</v>
      </c>
      <c r="K90" s="8">
        <v>6000</v>
      </c>
      <c r="L90" s="8">
        <f t="shared" si="9"/>
        <v>111000</v>
      </c>
      <c r="M90" s="8">
        <v>106109.6328125</v>
      </c>
      <c r="N90" s="23">
        <f t="shared" si="10"/>
        <v>1.0460878721175246</v>
      </c>
      <c r="O90" s="28">
        <v>1173</v>
      </c>
      <c r="P90" s="33">
        <f t="shared" si="11"/>
        <v>94.629156010230176</v>
      </c>
      <c r="Q90" s="38" t="s">
        <v>43</v>
      </c>
      <c r="R90" s="43" t="e">
        <f>ABS(#REF!-N90)*100</f>
        <v>#REF!</v>
      </c>
      <c r="S90" t="s">
        <v>58</v>
      </c>
      <c r="T90" s="8">
        <v>6000</v>
      </c>
      <c r="V90" t="s">
        <v>48</v>
      </c>
      <c r="W90">
        <v>401</v>
      </c>
      <c r="X90">
        <v>51</v>
      </c>
    </row>
    <row r="91" spans="1:29" x14ac:dyDescent="0.25">
      <c r="A91" t="s">
        <v>104</v>
      </c>
      <c r="B91" t="s">
        <v>105</v>
      </c>
      <c r="C91" s="18">
        <v>45281</v>
      </c>
      <c r="D91" s="8">
        <v>116000</v>
      </c>
      <c r="E91" t="s">
        <v>41</v>
      </c>
      <c r="F91" t="s">
        <v>51</v>
      </c>
      <c r="G91" s="8">
        <v>116000</v>
      </c>
      <c r="H91" s="8">
        <v>30700</v>
      </c>
      <c r="I91" s="13">
        <f t="shared" si="8"/>
        <v>26.46551724137931</v>
      </c>
      <c r="J91" s="8">
        <v>77466</v>
      </c>
      <c r="K91" s="8">
        <v>7535</v>
      </c>
      <c r="L91" s="8">
        <f t="shared" si="9"/>
        <v>108465</v>
      </c>
      <c r="M91" s="8">
        <v>103601.484375</v>
      </c>
      <c r="N91" s="23">
        <f t="shared" si="10"/>
        <v>1.0469444588978651</v>
      </c>
      <c r="O91" s="28">
        <v>1326</v>
      </c>
      <c r="P91" s="33">
        <f t="shared" si="11"/>
        <v>81.798642533936658</v>
      </c>
      <c r="Q91" s="38" t="s">
        <v>43</v>
      </c>
      <c r="R91" s="43" t="e">
        <f>ABS(#REF!-N91)*100</f>
        <v>#REF!</v>
      </c>
      <c r="S91" t="s">
        <v>58</v>
      </c>
      <c r="T91" s="8">
        <v>7535</v>
      </c>
      <c r="V91" t="s">
        <v>48</v>
      </c>
      <c r="W91">
        <v>401</v>
      </c>
      <c r="X91">
        <v>46</v>
      </c>
    </row>
    <row r="92" spans="1:29" x14ac:dyDescent="0.25">
      <c r="A92" t="s">
        <v>262</v>
      </c>
      <c r="B92" t="s">
        <v>263</v>
      </c>
      <c r="C92" s="18">
        <v>45096</v>
      </c>
      <c r="D92" s="8">
        <v>119000</v>
      </c>
      <c r="E92" t="s">
        <v>57</v>
      </c>
      <c r="F92" t="s">
        <v>51</v>
      </c>
      <c r="G92" s="8">
        <v>119000</v>
      </c>
      <c r="H92" s="8">
        <v>31200</v>
      </c>
      <c r="I92" s="13">
        <f t="shared" si="8"/>
        <v>26.218487394957986</v>
      </c>
      <c r="J92" s="8">
        <v>79016</v>
      </c>
      <c r="K92" s="8">
        <v>7960</v>
      </c>
      <c r="L92" s="8">
        <f t="shared" si="9"/>
        <v>111040</v>
      </c>
      <c r="M92" s="8">
        <v>105268.1484375</v>
      </c>
      <c r="N92" s="23">
        <f t="shared" si="10"/>
        <v>1.0548299903453406</v>
      </c>
      <c r="O92" s="28">
        <v>1512</v>
      </c>
      <c r="P92" s="33">
        <f t="shared" si="11"/>
        <v>73.439153439153444</v>
      </c>
      <c r="Q92" s="38" t="s">
        <v>43</v>
      </c>
      <c r="R92" s="43" t="e">
        <f>ABS(#REF!-N92)*100</f>
        <v>#REF!</v>
      </c>
      <c r="S92" t="s">
        <v>52</v>
      </c>
      <c r="T92" s="8">
        <v>7960</v>
      </c>
      <c r="V92" t="s">
        <v>48</v>
      </c>
      <c r="W92">
        <v>401</v>
      </c>
      <c r="X92">
        <v>51</v>
      </c>
    </row>
    <row r="93" spans="1:29" x14ac:dyDescent="0.25">
      <c r="A93" t="s">
        <v>294</v>
      </c>
      <c r="B93" t="s">
        <v>295</v>
      </c>
      <c r="C93" s="18">
        <v>44747</v>
      </c>
      <c r="D93" s="8">
        <v>82999</v>
      </c>
      <c r="E93" t="s">
        <v>41</v>
      </c>
      <c r="F93" t="s">
        <v>51</v>
      </c>
      <c r="G93" s="8">
        <v>82999</v>
      </c>
      <c r="H93" s="8">
        <v>16800</v>
      </c>
      <c r="I93" s="13">
        <f t="shared" si="8"/>
        <v>20.241207725394279</v>
      </c>
      <c r="J93" s="8">
        <v>55372</v>
      </c>
      <c r="K93" s="8">
        <v>7082</v>
      </c>
      <c r="L93" s="8">
        <f t="shared" si="9"/>
        <v>75917</v>
      </c>
      <c r="M93" s="8">
        <v>71540.7421875</v>
      </c>
      <c r="N93" s="23">
        <f t="shared" si="10"/>
        <v>1.0611715461524056</v>
      </c>
      <c r="O93" s="28">
        <v>1044</v>
      </c>
      <c r="P93" s="33">
        <f t="shared" si="11"/>
        <v>72.717432950191565</v>
      </c>
      <c r="Q93" s="38" t="s">
        <v>43</v>
      </c>
      <c r="R93" s="43" t="e">
        <f>ABS(#REF!-N93)*100</f>
        <v>#REF!</v>
      </c>
      <c r="S93" t="s">
        <v>58</v>
      </c>
      <c r="T93" s="8">
        <v>7082</v>
      </c>
      <c r="V93" t="s">
        <v>48</v>
      </c>
      <c r="W93">
        <v>401</v>
      </c>
      <c r="X93">
        <v>46</v>
      </c>
    </row>
    <row r="94" spans="1:29" x14ac:dyDescent="0.25">
      <c r="A94" t="s">
        <v>193</v>
      </c>
      <c r="B94" t="s">
        <v>194</v>
      </c>
      <c r="C94" s="18">
        <v>44832</v>
      </c>
      <c r="D94" s="8">
        <v>107500</v>
      </c>
      <c r="E94" t="s">
        <v>41</v>
      </c>
      <c r="F94" t="s">
        <v>51</v>
      </c>
      <c r="G94" s="8">
        <v>107500</v>
      </c>
      <c r="H94" s="8">
        <v>20100</v>
      </c>
      <c r="I94" s="13">
        <f t="shared" si="8"/>
        <v>18.697674418604652</v>
      </c>
      <c r="J94" s="8">
        <v>70118</v>
      </c>
      <c r="K94" s="8">
        <v>6000</v>
      </c>
      <c r="L94" s="8">
        <f t="shared" si="9"/>
        <v>101500</v>
      </c>
      <c r="M94" s="8">
        <v>94989.6328125</v>
      </c>
      <c r="N94" s="23">
        <f t="shared" si="10"/>
        <v>1.0685376603186878</v>
      </c>
      <c r="O94" s="28">
        <v>1229</v>
      </c>
      <c r="P94" s="33">
        <f t="shared" si="11"/>
        <v>82.58746948738812</v>
      </c>
      <c r="Q94" s="38" t="s">
        <v>43</v>
      </c>
      <c r="R94" s="43" t="e">
        <f>ABS(#REF!-N94)*100</f>
        <v>#REF!</v>
      </c>
      <c r="S94" t="s">
        <v>44</v>
      </c>
      <c r="T94" s="8">
        <v>6000</v>
      </c>
      <c r="V94" t="s">
        <v>48</v>
      </c>
      <c r="W94">
        <v>401</v>
      </c>
      <c r="X94">
        <v>45</v>
      </c>
    </row>
    <row r="95" spans="1:29" x14ac:dyDescent="0.25">
      <c r="A95" t="s">
        <v>245</v>
      </c>
      <c r="B95" t="s">
        <v>246</v>
      </c>
      <c r="C95" s="18">
        <v>45006</v>
      </c>
      <c r="D95" s="8">
        <v>79500</v>
      </c>
      <c r="E95" t="s">
        <v>41</v>
      </c>
      <c r="F95" t="s">
        <v>51</v>
      </c>
      <c r="G95" s="8">
        <v>79500</v>
      </c>
      <c r="H95" s="8">
        <v>16000</v>
      </c>
      <c r="I95" s="13">
        <f t="shared" si="8"/>
        <v>20.125786163522015</v>
      </c>
      <c r="J95" s="8">
        <v>52454</v>
      </c>
      <c r="K95" s="8">
        <v>6294</v>
      </c>
      <c r="L95" s="8">
        <f t="shared" si="9"/>
        <v>73206</v>
      </c>
      <c r="M95" s="8">
        <v>68385.1875</v>
      </c>
      <c r="N95" s="23">
        <f t="shared" si="10"/>
        <v>1.0704949810951385</v>
      </c>
      <c r="O95" s="28">
        <v>1001</v>
      </c>
      <c r="P95" s="33">
        <f t="shared" si="11"/>
        <v>73.132867132867133</v>
      </c>
      <c r="Q95" s="38" t="s">
        <v>43</v>
      </c>
      <c r="R95" s="43" t="e">
        <f>ABS(#REF!-N95)*100</f>
        <v>#REF!</v>
      </c>
      <c r="S95" t="s">
        <v>58</v>
      </c>
      <c r="T95" s="8">
        <v>6294</v>
      </c>
      <c r="V95" t="s">
        <v>48</v>
      </c>
      <c r="W95">
        <v>401</v>
      </c>
      <c r="X95">
        <v>46</v>
      </c>
    </row>
    <row r="96" spans="1:29" x14ac:dyDescent="0.25">
      <c r="A96" t="s">
        <v>39</v>
      </c>
      <c r="B96" t="s">
        <v>40</v>
      </c>
      <c r="C96" s="18">
        <v>44893</v>
      </c>
      <c r="D96" s="8">
        <v>150000</v>
      </c>
      <c r="E96" t="s">
        <v>41</v>
      </c>
      <c r="F96" t="s">
        <v>42</v>
      </c>
      <c r="G96" s="8">
        <v>150000</v>
      </c>
      <c r="H96" s="8">
        <v>28200</v>
      </c>
      <c r="I96" s="13">
        <f t="shared" si="8"/>
        <v>18.8</v>
      </c>
      <c r="J96" s="8">
        <v>80072</v>
      </c>
      <c r="K96" s="8">
        <v>9531</v>
      </c>
      <c r="L96" s="8">
        <f t="shared" si="9"/>
        <v>140469</v>
      </c>
      <c r="M96" s="8">
        <v>127100.8984375</v>
      </c>
      <c r="N96" s="23">
        <f t="shared" si="10"/>
        <v>1.1051770815693609</v>
      </c>
      <c r="O96" s="28">
        <v>1654</v>
      </c>
      <c r="P96" s="33">
        <f t="shared" si="11"/>
        <v>84.92684401451028</v>
      </c>
      <c r="Q96" s="38" t="s">
        <v>43</v>
      </c>
      <c r="R96" s="43">
        <f>ABS(N210-N96)*100</f>
        <v>110.5177081569361</v>
      </c>
      <c r="S96" t="s">
        <v>44</v>
      </c>
      <c r="T96" s="8">
        <v>9531</v>
      </c>
      <c r="U96" t="s">
        <v>47</v>
      </c>
      <c r="V96" t="s">
        <v>48</v>
      </c>
      <c r="W96">
        <v>401</v>
      </c>
      <c r="X96">
        <v>47</v>
      </c>
      <c r="AA96" s="2"/>
      <c r="AC96" s="2"/>
    </row>
    <row r="97" spans="1:24" x14ac:dyDescent="0.25">
      <c r="A97" t="s">
        <v>176</v>
      </c>
      <c r="B97" t="s">
        <v>177</v>
      </c>
      <c r="C97" s="18">
        <v>45121</v>
      </c>
      <c r="D97" s="8">
        <v>70000</v>
      </c>
      <c r="E97" t="s">
        <v>57</v>
      </c>
      <c r="F97" t="s">
        <v>51</v>
      </c>
      <c r="G97" s="8">
        <v>70000</v>
      </c>
      <c r="H97" s="8">
        <v>17200</v>
      </c>
      <c r="I97" s="13">
        <f t="shared" si="8"/>
        <v>24.571428571428573</v>
      </c>
      <c r="J97" s="8">
        <v>43396</v>
      </c>
      <c r="K97" s="8">
        <v>3900</v>
      </c>
      <c r="L97" s="8">
        <f t="shared" si="9"/>
        <v>66100</v>
      </c>
      <c r="M97" s="8">
        <v>58512.59375</v>
      </c>
      <c r="N97" s="23">
        <f t="shared" si="10"/>
        <v>1.1296713367795288</v>
      </c>
      <c r="O97" s="28">
        <v>560</v>
      </c>
      <c r="P97" s="33">
        <f t="shared" si="11"/>
        <v>118.03571428571429</v>
      </c>
      <c r="Q97" s="38" t="s">
        <v>43</v>
      </c>
      <c r="R97" s="43" t="e">
        <f>ABS(#REF!-N97)*100</f>
        <v>#REF!</v>
      </c>
      <c r="S97" t="s">
        <v>52</v>
      </c>
      <c r="T97" s="8">
        <v>3900</v>
      </c>
      <c r="U97" t="s">
        <v>178</v>
      </c>
      <c r="V97" t="s">
        <v>48</v>
      </c>
      <c r="W97">
        <v>401</v>
      </c>
      <c r="X97">
        <v>45</v>
      </c>
    </row>
    <row r="98" spans="1:24" x14ac:dyDescent="0.25">
      <c r="A98" t="s">
        <v>152</v>
      </c>
      <c r="B98" t="s">
        <v>153</v>
      </c>
      <c r="C98" s="18">
        <v>45190</v>
      </c>
      <c r="D98" s="8">
        <v>115000</v>
      </c>
      <c r="E98" t="s">
        <v>57</v>
      </c>
      <c r="F98" t="s">
        <v>51</v>
      </c>
      <c r="G98" s="8">
        <v>115000</v>
      </c>
      <c r="H98" s="8">
        <v>28100</v>
      </c>
      <c r="I98" s="13">
        <f t="shared" ref="I98:I129" si="12">H98/G98*100</f>
        <v>24.434782608695652</v>
      </c>
      <c r="J98" s="8">
        <v>71291</v>
      </c>
      <c r="K98" s="8">
        <v>7707</v>
      </c>
      <c r="L98" s="8">
        <f t="shared" ref="L98:L129" si="13">G98-K98</f>
        <v>107293</v>
      </c>
      <c r="M98" s="8">
        <v>94198.515625</v>
      </c>
      <c r="N98" s="23">
        <f t="shared" ref="N98:N129" si="14">L98/M98</f>
        <v>1.1390094555961852</v>
      </c>
      <c r="O98" s="28">
        <v>1265</v>
      </c>
      <c r="P98" s="33">
        <f t="shared" ref="P98:P129" si="15">L98/O98</f>
        <v>84.816600790513831</v>
      </c>
      <c r="Q98" s="38" t="s">
        <v>43</v>
      </c>
      <c r="R98" s="43" t="e">
        <f>ABS(#REF!-N98)*100</f>
        <v>#REF!</v>
      </c>
      <c r="S98" t="s">
        <v>58</v>
      </c>
      <c r="T98" s="8">
        <v>7707</v>
      </c>
      <c r="V98" t="s">
        <v>48</v>
      </c>
      <c r="W98">
        <v>401</v>
      </c>
      <c r="X98">
        <v>51</v>
      </c>
    </row>
    <row r="99" spans="1:24" x14ac:dyDescent="0.25">
      <c r="A99" t="s">
        <v>174</v>
      </c>
      <c r="B99" t="s">
        <v>175</v>
      </c>
      <c r="C99" s="18">
        <v>44722</v>
      </c>
      <c r="D99" s="8">
        <v>100000</v>
      </c>
      <c r="E99" t="s">
        <v>57</v>
      </c>
      <c r="F99" t="s">
        <v>51</v>
      </c>
      <c r="G99" s="8">
        <v>100000</v>
      </c>
      <c r="H99" s="8">
        <v>17600</v>
      </c>
      <c r="I99" s="13">
        <f t="shared" si="12"/>
        <v>17.599999999999998</v>
      </c>
      <c r="J99" s="8">
        <v>60954</v>
      </c>
      <c r="K99" s="8">
        <v>6000</v>
      </c>
      <c r="L99" s="8">
        <f t="shared" si="13"/>
        <v>94000</v>
      </c>
      <c r="M99" s="8">
        <v>81413.3359375</v>
      </c>
      <c r="N99" s="23">
        <f t="shared" si="14"/>
        <v>1.1546019938571566</v>
      </c>
      <c r="O99" s="28">
        <v>1144</v>
      </c>
      <c r="P99" s="33">
        <f t="shared" si="15"/>
        <v>82.167832167832174</v>
      </c>
      <c r="Q99" s="38" t="s">
        <v>43</v>
      </c>
      <c r="R99" s="43" t="e">
        <f>ABS(#REF!-N99)*100</f>
        <v>#REF!</v>
      </c>
      <c r="S99" t="s">
        <v>58</v>
      </c>
      <c r="T99" s="8">
        <v>6000</v>
      </c>
      <c r="V99" t="s">
        <v>48</v>
      </c>
      <c r="W99">
        <v>401</v>
      </c>
      <c r="X99">
        <v>45</v>
      </c>
    </row>
    <row r="100" spans="1:24" x14ac:dyDescent="0.25">
      <c r="A100" t="s">
        <v>208</v>
      </c>
      <c r="B100" t="s">
        <v>209</v>
      </c>
      <c r="C100" s="18">
        <v>44680</v>
      </c>
      <c r="D100" s="8">
        <v>70000</v>
      </c>
      <c r="E100" t="s">
        <v>41</v>
      </c>
      <c r="F100" t="s">
        <v>42</v>
      </c>
      <c r="G100" s="8">
        <v>70000</v>
      </c>
      <c r="H100" s="8">
        <v>13600</v>
      </c>
      <c r="I100" s="13">
        <f t="shared" si="12"/>
        <v>19.428571428571427</v>
      </c>
      <c r="J100" s="8">
        <v>36705</v>
      </c>
      <c r="K100" s="8">
        <v>7420</v>
      </c>
      <c r="L100" s="8">
        <f t="shared" si="13"/>
        <v>62580</v>
      </c>
      <c r="M100" s="8">
        <v>52765.765625</v>
      </c>
      <c r="N100" s="23">
        <f t="shared" si="14"/>
        <v>1.1859962469747638</v>
      </c>
      <c r="O100" s="28">
        <v>840</v>
      </c>
      <c r="P100" s="33">
        <f t="shared" si="15"/>
        <v>74.5</v>
      </c>
      <c r="Q100" s="38" t="s">
        <v>43</v>
      </c>
      <c r="R100" s="43" t="e">
        <f>ABS(#REF!-N100)*100</f>
        <v>#REF!</v>
      </c>
      <c r="S100" t="s">
        <v>52</v>
      </c>
      <c r="T100" s="8">
        <v>7420</v>
      </c>
      <c r="U100" t="s">
        <v>210</v>
      </c>
      <c r="V100" t="s">
        <v>48</v>
      </c>
      <c r="W100">
        <v>401</v>
      </c>
      <c r="X100">
        <v>45</v>
      </c>
    </row>
    <row r="101" spans="1:24" x14ac:dyDescent="0.25">
      <c r="A101" t="s">
        <v>131</v>
      </c>
      <c r="B101" t="s">
        <v>132</v>
      </c>
      <c r="C101" s="18">
        <v>45183</v>
      </c>
      <c r="D101" s="8">
        <v>116000</v>
      </c>
      <c r="E101" t="s">
        <v>41</v>
      </c>
      <c r="F101" t="s">
        <v>51</v>
      </c>
      <c r="G101" s="8">
        <v>116000</v>
      </c>
      <c r="H101" s="8">
        <v>26800</v>
      </c>
      <c r="I101" s="13">
        <f t="shared" si="12"/>
        <v>23.103448275862068</v>
      </c>
      <c r="J101" s="8">
        <v>67601</v>
      </c>
      <c r="K101" s="8">
        <v>6000</v>
      </c>
      <c r="L101" s="8">
        <f t="shared" si="13"/>
        <v>110000</v>
      </c>
      <c r="M101" s="8">
        <v>91260.7421875</v>
      </c>
      <c r="N101" s="23">
        <f t="shared" si="14"/>
        <v>1.2053375565804538</v>
      </c>
      <c r="O101" s="28">
        <v>1144</v>
      </c>
      <c r="P101" s="33">
        <f t="shared" si="15"/>
        <v>96.15384615384616</v>
      </c>
      <c r="Q101" s="38" t="s">
        <v>43</v>
      </c>
      <c r="R101" s="43" t="e">
        <f>ABS(#REF!-N101)*100</f>
        <v>#REF!</v>
      </c>
      <c r="S101" t="s">
        <v>44</v>
      </c>
      <c r="T101" s="8">
        <v>6000</v>
      </c>
      <c r="V101" t="s">
        <v>48</v>
      </c>
      <c r="W101">
        <v>401</v>
      </c>
      <c r="X101">
        <v>46</v>
      </c>
    </row>
    <row r="102" spans="1:24" x14ac:dyDescent="0.25">
      <c r="A102" t="s">
        <v>183</v>
      </c>
      <c r="B102" t="s">
        <v>184</v>
      </c>
      <c r="C102" s="18">
        <v>45252</v>
      </c>
      <c r="D102" s="8">
        <v>144000</v>
      </c>
      <c r="E102" t="s">
        <v>41</v>
      </c>
      <c r="F102" t="s">
        <v>51</v>
      </c>
      <c r="G102" s="8">
        <v>144000</v>
      </c>
      <c r="H102" s="8">
        <v>32600</v>
      </c>
      <c r="I102" s="13">
        <f t="shared" si="12"/>
        <v>22.638888888888889</v>
      </c>
      <c r="J102" s="8">
        <v>82034</v>
      </c>
      <c r="K102" s="8">
        <v>6000</v>
      </c>
      <c r="L102" s="8">
        <f t="shared" si="13"/>
        <v>138000</v>
      </c>
      <c r="M102" s="8">
        <v>112642.9609375</v>
      </c>
      <c r="N102" s="23">
        <f t="shared" si="14"/>
        <v>1.2251098413203942</v>
      </c>
      <c r="O102" s="28">
        <v>1588</v>
      </c>
      <c r="P102" s="33">
        <f t="shared" si="15"/>
        <v>86.901763224181366</v>
      </c>
      <c r="Q102" s="38" t="s">
        <v>43</v>
      </c>
      <c r="R102" s="43" t="e">
        <f>ABS(#REF!-N102)*100</f>
        <v>#REF!</v>
      </c>
      <c r="S102" t="s">
        <v>44</v>
      </c>
      <c r="T102" s="8">
        <v>6000</v>
      </c>
      <c r="V102" t="s">
        <v>48</v>
      </c>
      <c r="W102">
        <v>401</v>
      </c>
      <c r="X102">
        <v>46</v>
      </c>
    </row>
    <row r="103" spans="1:24" x14ac:dyDescent="0.25">
      <c r="A103" t="s">
        <v>290</v>
      </c>
      <c r="B103" t="s">
        <v>291</v>
      </c>
      <c r="C103" s="18">
        <v>44924</v>
      </c>
      <c r="D103" s="8">
        <v>105000</v>
      </c>
      <c r="E103" t="s">
        <v>41</v>
      </c>
      <c r="F103" t="s">
        <v>51</v>
      </c>
      <c r="G103" s="8">
        <v>105000</v>
      </c>
      <c r="H103" s="8">
        <v>17200</v>
      </c>
      <c r="I103" s="13">
        <f t="shared" si="12"/>
        <v>16.380952380952383</v>
      </c>
      <c r="J103" s="8">
        <v>60091</v>
      </c>
      <c r="K103" s="8">
        <v>6293</v>
      </c>
      <c r="L103" s="8">
        <f t="shared" si="13"/>
        <v>98707</v>
      </c>
      <c r="M103" s="8">
        <v>79700.7421875</v>
      </c>
      <c r="N103" s="23">
        <f t="shared" si="14"/>
        <v>1.2384702738123419</v>
      </c>
      <c r="O103" s="28">
        <v>1092</v>
      </c>
      <c r="P103" s="33">
        <f t="shared" si="15"/>
        <v>90.391025641025635</v>
      </c>
      <c r="Q103" s="38" t="s">
        <v>43</v>
      </c>
      <c r="R103" s="43" t="e">
        <f>ABS(#REF!-N103)*100</f>
        <v>#REF!</v>
      </c>
      <c r="S103" t="s">
        <v>66</v>
      </c>
      <c r="T103" s="8">
        <v>6293</v>
      </c>
      <c r="V103" t="s">
        <v>48</v>
      </c>
      <c r="W103">
        <v>401</v>
      </c>
      <c r="X103">
        <v>45</v>
      </c>
    </row>
    <row r="104" spans="1:24" x14ac:dyDescent="0.25">
      <c r="A104" t="s">
        <v>166</v>
      </c>
      <c r="B104" t="s">
        <v>167</v>
      </c>
      <c r="C104" s="18">
        <v>45030</v>
      </c>
      <c r="D104" s="8">
        <v>116000</v>
      </c>
      <c r="E104" t="s">
        <v>41</v>
      </c>
      <c r="F104" t="s">
        <v>51</v>
      </c>
      <c r="G104" s="8">
        <v>116000</v>
      </c>
      <c r="H104" s="8">
        <v>24900</v>
      </c>
      <c r="I104" s="13">
        <f t="shared" si="12"/>
        <v>21.465517241379313</v>
      </c>
      <c r="J104" s="8">
        <v>65398</v>
      </c>
      <c r="K104" s="8">
        <v>6293</v>
      </c>
      <c r="L104" s="8">
        <f t="shared" si="13"/>
        <v>109707</v>
      </c>
      <c r="M104" s="8">
        <v>87562.9609375</v>
      </c>
      <c r="N104" s="23">
        <f t="shared" si="14"/>
        <v>1.2528927622525898</v>
      </c>
      <c r="O104" s="28">
        <v>1269</v>
      </c>
      <c r="P104" s="33">
        <f t="shared" si="15"/>
        <v>86.451536643026003</v>
      </c>
      <c r="Q104" s="38" t="s">
        <v>43</v>
      </c>
      <c r="R104" s="43" t="e">
        <f>ABS(#REF!-N104)*100</f>
        <v>#REF!</v>
      </c>
      <c r="S104" t="s">
        <v>66</v>
      </c>
      <c r="T104" s="8">
        <v>6293</v>
      </c>
      <c r="V104" t="s">
        <v>48</v>
      </c>
      <c r="W104">
        <v>401</v>
      </c>
      <c r="X104">
        <v>45</v>
      </c>
    </row>
    <row r="105" spans="1:24" x14ac:dyDescent="0.25">
      <c r="A105" t="s">
        <v>150</v>
      </c>
      <c r="B105" t="s">
        <v>151</v>
      </c>
      <c r="C105" s="18">
        <v>45030</v>
      </c>
      <c r="D105" s="8">
        <v>127500</v>
      </c>
      <c r="E105" t="s">
        <v>41</v>
      </c>
      <c r="F105" t="s">
        <v>51</v>
      </c>
      <c r="G105" s="8">
        <v>127500</v>
      </c>
      <c r="H105" s="8">
        <v>26500</v>
      </c>
      <c r="I105" s="13">
        <f t="shared" si="12"/>
        <v>20.784313725490197</v>
      </c>
      <c r="J105" s="8">
        <v>70317</v>
      </c>
      <c r="K105" s="8">
        <v>6293</v>
      </c>
      <c r="L105" s="8">
        <f t="shared" si="13"/>
        <v>121207</v>
      </c>
      <c r="M105" s="8">
        <v>94850.3671875</v>
      </c>
      <c r="N105" s="23">
        <f t="shared" si="14"/>
        <v>1.2778759175533634</v>
      </c>
      <c r="O105" s="28">
        <v>1119</v>
      </c>
      <c r="P105" s="33">
        <f t="shared" si="15"/>
        <v>108.31724754244861</v>
      </c>
      <c r="Q105" s="38" t="s">
        <v>43</v>
      </c>
      <c r="R105" s="43" t="e">
        <f>ABS(#REF!-N105)*100</f>
        <v>#REF!</v>
      </c>
      <c r="S105" t="s">
        <v>58</v>
      </c>
      <c r="T105" s="8">
        <v>6293</v>
      </c>
      <c r="V105" t="s">
        <v>48</v>
      </c>
      <c r="W105">
        <v>401</v>
      </c>
      <c r="X105">
        <v>45</v>
      </c>
    </row>
    <row r="106" spans="1:24" x14ac:dyDescent="0.25">
      <c r="A106" t="s">
        <v>120</v>
      </c>
      <c r="B106" t="s">
        <v>121</v>
      </c>
      <c r="C106" s="18">
        <v>45093</v>
      </c>
      <c r="D106" s="8">
        <v>173300</v>
      </c>
      <c r="E106" t="s">
        <v>57</v>
      </c>
      <c r="F106" t="s">
        <v>51</v>
      </c>
      <c r="G106" s="8">
        <v>173300</v>
      </c>
      <c r="H106" s="8">
        <v>37600</v>
      </c>
      <c r="I106" s="13">
        <f t="shared" si="12"/>
        <v>21.696480092325444</v>
      </c>
      <c r="J106" s="8">
        <v>94281</v>
      </c>
      <c r="K106" s="8">
        <v>6000</v>
      </c>
      <c r="L106" s="8">
        <f t="shared" si="13"/>
        <v>167300</v>
      </c>
      <c r="M106" s="8">
        <v>130786.6640625</v>
      </c>
      <c r="N106" s="23">
        <f t="shared" si="14"/>
        <v>1.2791824089958521</v>
      </c>
      <c r="O106" s="28">
        <v>1825</v>
      </c>
      <c r="P106" s="33">
        <f t="shared" si="15"/>
        <v>91.671232876712324</v>
      </c>
      <c r="Q106" s="38" t="s">
        <v>43</v>
      </c>
      <c r="R106" s="43" t="e">
        <f>ABS(#REF!-N106)*100</f>
        <v>#REF!</v>
      </c>
      <c r="S106" t="s">
        <v>44</v>
      </c>
      <c r="T106" s="8">
        <v>6000</v>
      </c>
      <c r="V106" t="s">
        <v>48</v>
      </c>
      <c r="W106">
        <v>401</v>
      </c>
      <c r="X106">
        <v>46</v>
      </c>
    </row>
    <row r="107" spans="1:24" x14ac:dyDescent="0.25">
      <c r="A107" t="s">
        <v>199</v>
      </c>
      <c r="B107" t="s">
        <v>200</v>
      </c>
      <c r="C107" s="18">
        <v>45267</v>
      </c>
      <c r="D107" s="8">
        <v>140000</v>
      </c>
      <c r="E107" t="s">
        <v>41</v>
      </c>
      <c r="F107" t="s">
        <v>51</v>
      </c>
      <c r="G107" s="8">
        <v>140000</v>
      </c>
      <c r="H107" s="8">
        <v>29400</v>
      </c>
      <c r="I107" s="13">
        <f t="shared" si="12"/>
        <v>21</v>
      </c>
      <c r="J107" s="8">
        <v>71967</v>
      </c>
      <c r="K107" s="8">
        <v>3900</v>
      </c>
      <c r="L107" s="8">
        <f t="shared" si="13"/>
        <v>136100</v>
      </c>
      <c r="M107" s="8">
        <v>100840</v>
      </c>
      <c r="N107" s="23">
        <f t="shared" si="14"/>
        <v>1.3496628322094406</v>
      </c>
      <c r="O107" s="28">
        <v>1300</v>
      </c>
      <c r="P107" s="33">
        <f t="shared" si="15"/>
        <v>104.69230769230769</v>
      </c>
      <c r="Q107" s="38" t="s">
        <v>43</v>
      </c>
      <c r="R107" s="43" t="e">
        <f>ABS(#REF!-N107)*100</f>
        <v>#REF!</v>
      </c>
      <c r="S107" t="s">
        <v>44</v>
      </c>
      <c r="T107" s="8">
        <v>3900</v>
      </c>
      <c r="U107" t="s">
        <v>201</v>
      </c>
      <c r="V107" t="s">
        <v>48</v>
      </c>
      <c r="W107">
        <v>401</v>
      </c>
      <c r="X107">
        <v>46</v>
      </c>
    </row>
    <row r="108" spans="1:24" x14ac:dyDescent="0.25">
      <c r="A108" t="s">
        <v>118</v>
      </c>
      <c r="B108" t="s">
        <v>119</v>
      </c>
      <c r="C108" s="18">
        <v>44839</v>
      </c>
      <c r="D108" s="8">
        <v>124900</v>
      </c>
      <c r="E108" t="s">
        <v>57</v>
      </c>
      <c r="F108" t="s">
        <v>51</v>
      </c>
      <c r="G108" s="8">
        <v>124900</v>
      </c>
      <c r="H108" s="8">
        <v>19300</v>
      </c>
      <c r="I108" s="13">
        <f t="shared" si="12"/>
        <v>15.452361889511609</v>
      </c>
      <c r="J108" s="8">
        <v>64674</v>
      </c>
      <c r="K108" s="8">
        <v>6642</v>
      </c>
      <c r="L108" s="8">
        <f t="shared" si="13"/>
        <v>118258</v>
      </c>
      <c r="M108" s="8">
        <v>85973.3359375</v>
      </c>
      <c r="N108" s="23">
        <f t="shared" si="14"/>
        <v>1.3755194992778921</v>
      </c>
      <c r="O108" s="28">
        <v>1164</v>
      </c>
      <c r="P108" s="33">
        <f t="shared" si="15"/>
        <v>101.59621993127148</v>
      </c>
      <c r="Q108" s="38" t="s">
        <v>43</v>
      </c>
      <c r="R108" s="43" t="e">
        <f>ABS(#REF!-N108)*100</f>
        <v>#REF!</v>
      </c>
      <c r="S108" t="s">
        <v>58</v>
      </c>
      <c r="T108" s="8">
        <v>6000</v>
      </c>
      <c r="V108" t="s">
        <v>48</v>
      </c>
      <c r="W108">
        <v>401</v>
      </c>
      <c r="X108">
        <v>51</v>
      </c>
    </row>
    <row r="109" spans="1:24" x14ac:dyDescent="0.25">
      <c r="A109" t="s">
        <v>218</v>
      </c>
      <c r="B109" t="s">
        <v>219</v>
      </c>
      <c r="C109" s="18">
        <v>44830</v>
      </c>
      <c r="D109" s="8">
        <v>122000</v>
      </c>
      <c r="E109" t="s">
        <v>41</v>
      </c>
      <c r="F109" t="s">
        <v>51</v>
      </c>
      <c r="G109" s="8">
        <v>122000</v>
      </c>
      <c r="H109" s="8">
        <v>19400</v>
      </c>
      <c r="I109" s="13">
        <f t="shared" si="12"/>
        <v>15.901639344262295</v>
      </c>
      <c r="J109" s="8">
        <v>63676</v>
      </c>
      <c r="K109" s="8">
        <v>8270</v>
      </c>
      <c r="L109" s="8">
        <f t="shared" si="13"/>
        <v>113730</v>
      </c>
      <c r="M109" s="8">
        <v>82082.9609375</v>
      </c>
      <c r="N109" s="23">
        <f t="shared" si="14"/>
        <v>1.3855494331716036</v>
      </c>
      <c r="O109" s="28">
        <v>936</v>
      </c>
      <c r="P109" s="33">
        <f t="shared" si="15"/>
        <v>121.50641025641026</v>
      </c>
      <c r="Q109" s="38" t="s">
        <v>43</v>
      </c>
      <c r="R109" s="43" t="e">
        <f>ABS(#REF!-N109)*100</f>
        <v>#REF!</v>
      </c>
      <c r="S109" t="s">
        <v>52</v>
      </c>
      <c r="T109" s="8">
        <v>8270</v>
      </c>
      <c r="V109" t="s">
        <v>48</v>
      </c>
      <c r="W109">
        <v>401</v>
      </c>
      <c r="X109">
        <v>46</v>
      </c>
    </row>
    <row r="110" spans="1:24" x14ac:dyDescent="0.25">
      <c r="A110" t="s">
        <v>106</v>
      </c>
      <c r="B110" t="s">
        <v>107</v>
      </c>
      <c r="C110" s="18">
        <v>45233</v>
      </c>
      <c r="D110" s="8">
        <v>149900</v>
      </c>
      <c r="E110" t="s">
        <v>57</v>
      </c>
      <c r="F110" t="s">
        <v>51</v>
      </c>
      <c r="G110" s="8">
        <v>149900</v>
      </c>
      <c r="H110" s="8">
        <v>29200</v>
      </c>
      <c r="I110" s="13">
        <f t="shared" si="12"/>
        <v>19.479653102068045</v>
      </c>
      <c r="J110" s="8">
        <v>78928</v>
      </c>
      <c r="K110" s="8">
        <v>14204</v>
      </c>
      <c r="L110" s="8">
        <f t="shared" si="13"/>
        <v>135696</v>
      </c>
      <c r="M110" s="8">
        <v>95887.40625</v>
      </c>
      <c r="N110" s="23">
        <f t="shared" si="14"/>
        <v>1.4151597723501881</v>
      </c>
      <c r="O110" s="28">
        <v>1080</v>
      </c>
      <c r="P110" s="33">
        <f t="shared" si="15"/>
        <v>125.64444444444445</v>
      </c>
      <c r="Q110" s="38" t="s">
        <v>43</v>
      </c>
      <c r="R110" s="43" t="e">
        <f>ABS(#REF!-N110)*100</f>
        <v>#REF!</v>
      </c>
      <c r="S110" t="s">
        <v>52</v>
      </c>
      <c r="T110" s="8">
        <v>13900</v>
      </c>
      <c r="V110" t="s">
        <v>48</v>
      </c>
      <c r="W110">
        <v>401</v>
      </c>
      <c r="X110">
        <v>45</v>
      </c>
    </row>
    <row r="111" spans="1:24" ht="15.75" thickBot="1" x14ac:dyDescent="0.3">
      <c r="A111" t="s">
        <v>251</v>
      </c>
      <c r="B111" t="s">
        <v>252</v>
      </c>
      <c r="C111" s="18">
        <v>45366</v>
      </c>
      <c r="D111" s="8">
        <v>125000</v>
      </c>
      <c r="E111" t="s">
        <v>41</v>
      </c>
      <c r="F111" t="s">
        <v>51</v>
      </c>
      <c r="G111" s="8">
        <v>125000</v>
      </c>
      <c r="H111" s="8">
        <v>22700</v>
      </c>
      <c r="I111" s="13">
        <f t="shared" si="12"/>
        <v>18.16</v>
      </c>
      <c r="J111" s="8">
        <v>57384</v>
      </c>
      <c r="K111" s="8">
        <v>6000</v>
      </c>
      <c r="L111" s="8">
        <f t="shared" si="13"/>
        <v>119000</v>
      </c>
      <c r="M111" s="8">
        <v>76124.4453125</v>
      </c>
      <c r="N111" s="23">
        <f t="shared" si="14"/>
        <v>1.5632297813335874</v>
      </c>
      <c r="O111" s="28">
        <v>955</v>
      </c>
      <c r="P111" s="33">
        <f t="shared" si="15"/>
        <v>124.60732984293193</v>
      </c>
      <c r="Q111" s="38" t="s">
        <v>43</v>
      </c>
      <c r="R111" s="43" t="e">
        <f>ABS(#REF!-N111)*100</f>
        <v>#REF!</v>
      </c>
      <c r="S111" t="s">
        <v>52</v>
      </c>
      <c r="T111" s="8">
        <v>6000</v>
      </c>
      <c r="V111" t="s">
        <v>48</v>
      </c>
      <c r="W111">
        <v>401</v>
      </c>
      <c r="X111">
        <v>46</v>
      </c>
    </row>
    <row r="112" spans="1:24" ht="15.75" thickTop="1" x14ac:dyDescent="0.25">
      <c r="A112" s="4"/>
      <c r="B112" s="4"/>
      <c r="C112" s="19" t="s">
        <v>300</v>
      </c>
      <c r="D112" s="9">
        <f>+SUM(D2:D111)</f>
        <v>9751374</v>
      </c>
      <c r="E112" s="4"/>
      <c r="F112" s="4"/>
      <c r="G112" s="9">
        <f>+SUM(G2:G111)</f>
        <v>9751374</v>
      </c>
      <c r="H112" s="9">
        <f>+SUM(H2:H111)</f>
        <v>2864400</v>
      </c>
      <c r="I112" s="14"/>
      <c r="J112" s="9">
        <f>+SUM(J2:J111)</f>
        <v>8248554</v>
      </c>
      <c r="K112" s="9"/>
      <c r="L112" s="9">
        <f>+SUM(L2:L111)</f>
        <v>8958806</v>
      </c>
      <c r="M112" s="9">
        <f>+SUM(M2:M111)</f>
        <v>11166036.875</v>
      </c>
      <c r="N112" s="24"/>
      <c r="O112" s="29"/>
      <c r="P112" s="34">
        <f>AVERAGE(P2:P111)</f>
        <v>63.196199354289078</v>
      </c>
      <c r="Q112" s="39"/>
      <c r="R112" s="44">
        <f>ABS(N114-N113)*100</f>
        <v>0.5950125231138359</v>
      </c>
      <c r="S112" s="4"/>
      <c r="T112" s="9"/>
      <c r="U112" s="4"/>
      <c r="V112" s="4"/>
      <c r="W112" s="4"/>
      <c r="X112" s="4"/>
    </row>
    <row r="113" spans="1:24" x14ac:dyDescent="0.25">
      <c r="A113" s="5"/>
      <c r="B113" s="5"/>
      <c r="C113" s="20"/>
      <c r="D113" s="10"/>
      <c r="E113" s="5"/>
      <c r="F113" s="5"/>
      <c r="G113" s="10"/>
      <c r="H113" s="10" t="s">
        <v>301</v>
      </c>
      <c r="I113" s="15">
        <f>H112/G112*100</f>
        <v>29.374322018620148</v>
      </c>
      <c r="J113" s="10"/>
      <c r="K113" s="10"/>
      <c r="L113" s="10"/>
      <c r="M113" s="10" t="s">
        <v>302</v>
      </c>
      <c r="N113" s="25">
        <f>L112/M112</f>
        <v>0.80232638493771768</v>
      </c>
      <c r="O113" s="30"/>
      <c r="P113" s="35" t="s">
        <v>303</v>
      </c>
      <c r="Q113" s="40">
        <f>STDEV(N2:N111)</f>
        <v>0.26909858878277348</v>
      </c>
      <c r="R113" s="45"/>
      <c r="S113" s="5"/>
      <c r="T113" s="10"/>
      <c r="U113" s="5"/>
      <c r="V113" s="5"/>
      <c r="W113" s="5"/>
      <c r="X113" s="5"/>
    </row>
    <row r="114" spans="1:24" x14ac:dyDescent="0.25">
      <c r="A114" s="6"/>
      <c r="B114" s="6"/>
      <c r="C114" s="21"/>
      <c r="D114" s="11"/>
      <c r="E114" s="6"/>
      <c r="F114" s="125">
        <f>1-(I113/50)</f>
        <v>0.41251355962759706</v>
      </c>
      <c r="G114" s="11"/>
      <c r="H114" s="11" t="s">
        <v>304</v>
      </c>
      <c r="I114" s="16">
        <f>STDEV(I2:I111)</f>
        <v>10.077440297562683</v>
      </c>
      <c r="J114" s="11"/>
      <c r="K114" s="11"/>
      <c r="L114" s="11"/>
      <c r="M114" s="11" t="s">
        <v>305</v>
      </c>
      <c r="N114" s="26">
        <f>AVERAGE(N2:N111)</f>
        <v>0.80827651016885604</v>
      </c>
      <c r="O114" s="31"/>
      <c r="P114" s="36" t="s">
        <v>306</v>
      </c>
      <c r="Q114" s="47" t="e">
        <f>AVERAGE(R2:R111)</f>
        <v>#REF!</v>
      </c>
      <c r="R114" s="46" t="s">
        <v>307</v>
      </c>
      <c r="S114" s="6" t="e">
        <f>+(Q114/N114)</f>
        <v>#REF!</v>
      </c>
      <c r="T114" s="11"/>
      <c r="U114" s="6"/>
      <c r="V114" s="6"/>
      <c r="W114" s="6"/>
      <c r="X114" s="6"/>
    </row>
    <row r="118" spans="1:24" x14ac:dyDescent="0.25">
      <c r="A118" t="s">
        <v>342</v>
      </c>
    </row>
    <row r="119" spans="1:24" x14ac:dyDescent="0.25">
      <c r="A119" t="s">
        <v>158</v>
      </c>
      <c r="B119" t="s">
        <v>159</v>
      </c>
      <c r="C119" s="18">
        <v>45044</v>
      </c>
      <c r="D119" s="8">
        <v>11500</v>
      </c>
      <c r="E119" t="s">
        <v>41</v>
      </c>
      <c r="F119" t="s">
        <v>51</v>
      </c>
      <c r="G119" s="8">
        <v>11500</v>
      </c>
      <c r="H119" s="8">
        <v>23900</v>
      </c>
      <c r="I119" s="13">
        <f>H119/G119*100</f>
        <v>207.82608695652175</v>
      </c>
      <c r="J119" s="8">
        <v>62733</v>
      </c>
      <c r="K119" s="8">
        <v>6293</v>
      </c>
      <c r="L119" s="8">
        <f>G119-K119</f>
        <v>5207</v>
      </c>
      <c r="M119" s="8">
        <v>83614.8125</v>
      </c>
      <c r="N119" s="23">
        <f>L119/M119</f>
        <v>6.2273655161278987E-2</v>
      </c>
      <c r="O119" s="28">
        <v>1184</v>
      </c>
      <c r="P119" s="33">
        <f>L119/O119</f>
        <v>4.3978040540540544</v>
      </c>
      <c r="Q119" s="38" t="s">
        <v>43</v>
      </c>
      <c r="R119" s="43" t="e">
        <f>ABS(#REF!-N119)*100</f>
        <v>#REF!</v>
      </c>
      <c r="S119" t="s">
        <v>44</v>
      </c>
      <c r="T119" s="8">
        <v>6293</v>
      </c>
      <c r="V119" t="s">
        <v>48</v>
      </c>
      <c r="W119">
        <v>401</v>
      </c>
      <c r="X119">
        <v>45</v>
      </c>
    </row>
  </sheetData>
  <sortState ref="A2:BL112">
    <sortCondition ref="N2:N112"/>
  </sortState>
  <conditionalFormatting sqref="A2:X111 A119:X119">
    <cfRule type="expression" dxfId="5" priority="1" stopIfTrue="1">
      <formula>MOD(ROW(),4)&gt;1</formula>
    </cfRule>
    <cfRule type="expression" dxfId="4" priority="2" stopIfTrue="1">
      <formula>MOD(ROW(),4)&lt;2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workbookViewId="0">
      <selection activeCell="N16" sqref="N16"/>
    </sheetView>
  </sheetViews>
  <sheetFormatPr defaultRowHeight="15" x14ac:dyDescent="0.25"/>
  <cols>
    <col min="1" max="1" width="16.85546875" bestFit="1" customWidth="1"/>
    <col min="2" max="2" width="16.140625" bestFit="1" customWidth="1"/>
    <col min="3" max="3" width="16.7109375" style="18" customWidth="1"/>
    <col min="4" max="4" width="17.7109375" style="8" customWidth="1"/>
    <col min="5" max="5" width="8.7109375" customWidth="1"/>
    <col min="6" max="6" width="30.140625" bestFit="1" customWidth="1"/>
    <col min="7" max="8" width="17.7109375" style="8" customWidth="1"/>
    <col min="9" max="9" width="18.7109375" style="13" customWidth="1"/>
    <col min="10" max="10" width="17.7109375" style="8" customWidth="1"/>
    <col min="11" max="11" width="16.7109375" style="8" customWidth="1"/>
    <col min="12" max="12" width="19.7109375" style="8" customWidth="1"/>
    <col min="13" max="13" width="16.7109375" style="8" customWidth="1"/>
    <col min="14" max="14" width="10.7109375" style="23" customWidth="1"/>
    <col min="15" max="15" width="15.7109375" style="28" customWidth="1"/>
    <col min="16" max="16" width="13.7109375" style="33" customWidth="1"/>
    <col min="17" max="17" width="13.7109375" style="41" customWidth="1"/>
    <col min="18" max="18" width="21.7109375" style="43" customWidth="1"/>
    <col min="19" max="19" width="19.7109375" customWidth="1"/>
    <col min="20" max="20" width="15.7109375" style="8" customWidth="1"/>
    <col min="21" max="21" width="40.7109375" customWidth="1"/>
    <col min="22" max="22" width="20.7109375" customWidth="1"/>
    <col min="23" max="23" width="19.7109375" customWidth="1"/>
    <col min="24" max="24" width="20.7109375" customWidth="1"/>
  </cols>
  <sheetData>
    <row r="1" spans="1:36" x14ac:dyDescent="0.25">
      <c r="A1" s="1" t="s">
        <v>0</v>
      </c>
      <c r="B1" s="1" t="s">
        <v>1</v>
      </c>
      <c r="C1" s="17" t="s">
        <v>2</v>
      </c>
      <c r="D1" s="7" t="s">
        <v>3</v>
      </c>
      <c r="E1" s="1" t="s">
        <v>4</v>
      </c>
      <c r="F1" s="1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1" t="s">
        <v>18</v>
      </c>
      <c r="T1" s="7" t="s">
        <v>20</v>
      </c>
      <c r="U1" s="1" t="s">
        <v>23</v>
      </c>
      <c r="V1" s="1" t="s">
        <v>24</v>
      </c>
      <c r="W1" s="1" t="s">
        <v>25</v>
      </c>
      <c r="X1" s="1" t="s">
        <v>26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t="s">
        <v>280</v>
      </c>
      <c r="B2" t="s">
        <v>281</v>
      </c>
      <c r="C2" s="18">
        <v>44753</v>
      </c>
      <c r="D2" s="8">
        <v>50000</v>
      </c>
      <c r="E2" t="s">
        <v>41</v>
      </c>
      <c r="F2" t="s">
        <v>51</v>
      </c>
      <c r="G2" s="8">
        <v>50000</v>
      </c>
      <c r="H2" s="8">
        <v>22500</v>
      </c>
      <c r="I2" s="13">
        <f>H2/G2*100</f>
        <v>45</v>
      </c>
      <c r="J2" s="8">
        <v>75591</v>
      </c>
      <c r="K2" s="8">
        <v>9049</v>
      </c>
      <c r="L2" s="8">
        <f>G2-K2</f>
        <v>40951</v>
      </c>
      <c r="M2" s="8">
        <v>100063.15625</v>
      </c>
      <c r="N2" s="23">
        <f>L2/M2</f>
        <v>0.40925153207927117</v>
      </c>
      <c r="O2" s="28">
        <v>985</v>
      </c>
      <c r="P2" s="33">
        <f>L2/O2</f>
        <v>41.574619289340099</v>
      </c>
      <c r="Q2" s="38" t="s">
        <v>282</v>
      </c>
      <c r="R2" s="43">
        <f>ABS(N10-N2)*100</f>
        <v>40.925153207927117</v>
      </c>
      <c r="S2" t="s">
        <v>52</v>
      </c>
      <c r="T2" s="8">
        <v>9049</v>
      </c>
      <c r="V2" t="s">
        <v>283</v>
      </c>
      <c r="W2">
        <v>401</v>
      </c>
      <c r="X2">
        <v>51</v>
      </c>
    </row>
    <row r="3" spans="1:36" x14ac:dyDescent="0.25">
      <c r="A3" t="s">
        <v>284</v>
      </c>
      <c r="B3" t="s">
        <v>285</v>
      </c>
      <c r="C3" s="18">
        <v>44747</v>
      </c>
      <c r="D3" s="8">
        <v>149900</v>
      </c>
      <c r="E3" t="s">
        <v>41</v>
      </c>
      <c r="F3" t="s">
        <v>51</v>
      </c>
      <c r="G3" s="8">
        <v>149900</v>
      </c>
      <c r="H3" s="8">
        <v>25100</v>
      </c>
      <c r="I3" s="13">
        <f>H3/G3*100</f>
        <v>16.744496330887255</v>
      </c>
      <c r="J3" s="8">
        <v>84711</v>
      </c>
      <c r="K3" s="8">
        <v>9052</v>
      </c>
      <c r="L3" s="8">
        <f>G3-K3</f>
        <v>140848</v>
      </c>
      <c r="M3" s="8">
        <v>113772.9296875</v>
      </c>
      <c r="N3" s="23">
        <f>L3/M3</f>
        <v>1.2379746253073298</v>
      </c>
      <c r="O3" s="28">
        <v>1121</v>
      </c>
      <c r="P3" s="33">
        <f>L3/O3</f>
        <v>125.64495985727029</v>
      </c>
      <c r="Q3" s="38" t="s">
        <v>282</v>
      </c>
      <c r="R3" s="43">
        <f>ABS(N10-N3)*100</f>
        <v>123.79746253073299</v>
      </c>
      <c r="S3" t="s">
        <v>52</v>
      </c>
      <c r="T3" s="8">
        <v>9052</v>
      </c>
      <c r="V3" t="s">
        <v>283</v>
      </c>
      <c r="W3">
        <v>401</v>
      </c>
      <c r="X3">
        <v>51</v>
      </c>
    </row>
    <row r="4" spans="1:36" x14ac:dyDescent="0.25">
      <c r="A4" t="s">
        <v>286</v>
      </c>
      <c r="B4" t="s">
        <v>287</v>
      </c>
      <c r="C4" s="18">
        <v>45112</v>
      </c>
      <c r="D4" s="8">
        <v>72000</v>
      </c>
      <c r="E4" t="s">
        <v>57</v>
      </c>
      <c r="F4" t="s">
        <v>51</v>
      </c>
      <c r="G4" s="8">
        <v>72000</v>
      </c>
      <c r="H4" s="8">
        <v>25400</v>
      </c>
      <c r="I4" s="13">
        <f>H4/G4*100</f>
        <v>35.277777777777779</v>
      </c>
      <c r="J4" s="8">
        <v>64401</v>
      </c>
      <c r="K4" s="8">
        <v>7839</v>
      </c>
      <c r="L4" s="8">
        <f>G4-K4</f>
        <v>64161</v>
      </c>
      <c r="M4" s="8">
        <v>85055.640625</v>
      </c>
      <c r="N4" s="23">
        <f>L4/M4</f>
        <v>0.75434150549612655</v>
      </c>
      <c r="O4" s="28">
        <v>894</v>
      </c>
      <c r="P4" s="33">
        <f>L4/O4</f>
        <v>71.768456375838923</v>
      </c>
      <c r="Q4" s="38" t="s">
        <v>282</v>
      </c>
      <c r="R4" s="43">
        <f>ABS(N10-N4)*100</f>
        <v>75.434150549612653</v>
      </c>
      <c r="S4" t="s">
        <v>52</v>
      </c>
      <c r="T4" s="8">
        <v>7839</v>
      </c>
      <c r="V4" t="s">
        <v>283</v>
      </c>
      <c r="W4">
        <v>401</v>
      </c>
      <c r="X4">
        <v>51</v>
      </c>
    </row>
    <row r="5" spans="1:36" ht="15.75" thickBot="1" x14ac:dyDescent="0.3">
      <c r="A5" t="s">
        <v>288</v>
      </c>
      <c r="B5" t="s">
        <v>289</v>
      </c>
      <c r="C5" s="18">
        <v>44778</v>
      </c>
      <c r="D5" s="8">
        <v>76000</v>
      </c>
      <c r="E5" t="s">
        <v>57</v>
      </c>
      <c r="F5" t="s">
        <v>51</v>
      </c>
      <c r="G5" s="8">
        <v>76000</v>
      </c>
      <c r="H5" s="8">
        <v>17300</v>
      </c>
      <c r="I5" s="13">
        <f>H5/G5*100</f>
        <v>22.763157894736842</v>
      </c>
      <c r="J5" s="8">
        <v>57533</v>
      </c>
      <c r="K5" s="8">
        <v>8789</v>
      </c>
      <c r="L5" s="8">
        <f>G5-K5</f>
        <v>67211</v>
      </c>
      <c r="M5" s="8">
        <v>73299.25</v>
      </c>
      <c r="N5" s="23">
        <f>L5/M5</f>
        <v>0.91693980497754068</v>
      </c>
      <c r="O5" s="28">
        <v>894</v>
      </c>
      <c r="P5" s="33">
        <f>L5/O5</f>
        <v>75.180089485458609</v>
      </c>
      <c r="Q5" s="38" t="s">
        <v>282</v>
      </c>
      <c r="R5" s="43">
        <f>ABS(N10-N5)*100</f>
        <v>91.693980497754069</v>
      </c>
      <c r="S5" t="s">
        <v>52</v>
      </c>
      <c r="T5" s="8">
        <v>7691</v>
      </c>
      <c r="V5" t="s">
        <v>283</v>
      </c>
      <c r="W5">
        <v>401</v>
      </c>
      <c r="X5">
        <v>51</v>
      </c>
    </row>
    <row r="6" spans="1:36" ht="15.75" thickTop="1" x14ac:dyDescent="0.25">
      <c r="A6" s="4"/>
      <c r="B6" s="4"/>
      <c r="C6" s="19" t="s">
        <v>300</v>
      </c>
      <c r="D6" s="9">
        <f>+SUM(D2:D5)</f>
        <v>347900</v>
      </c>
      <c r="E6" s="4"/>
      <c r="F6" s="4"/>
      <c r="G6" s="9">
        <f>+SUM(G2:G5)</f>
        <v>347900</v>
      </c>
      <c r="H6" s="9">
        <f>+SUM(H2:H5)</f>
        <v>90300</v>
      </c>
      <c r="I6" s="14"/>
      <c r="J6" s="9">
        <f>+SUM(J2:J5)</f>
        <v>282236</v>
      </c>
      <c r="K6" s="9"/>
      <c r="L6" s="9">
        <f>+SUM(L2:L5)</f>
        <v>313171</v>
      </c>
      <c r="M6" s="9">
        <f>+SUM(M2:M5)</f>
        <v>372190.9765625</v>
      </c>
      <c r="N6" s="24"/>
      <c r="O6" s="29"/>
      <c r="P6" s="34">
        <f>AVERAGE(P2:P5)</f>
        <v>78.542031251976979</v>
      </c>
      <c r="Q6" s="39"/>
      <c r="R6" s="44">
        <f>ABS(N8-N7)*100</f>
        <v>1.1798690667738421</v>
      </c>
      <c r="S6" s="4"/>
      <c r="T6" s="9"/>
      <c r="U6" s="4"/>
      <c r="V6" s="4"/>
      <c r="W6" s="4"/>
      <c r="X6" s="4"/>
    </row>
    <row r="7" spans="1:36" x14ac:dyDescent="0.25">
      <c r="A7" s="5"/>
      <c r="B7" s="5"/>
      <c r="C7" s="20"/>
      <c r="D7" s="10"/>
      <c r="E7" s="5"/>
      <c r="F7" s="5"/>
      <c r="G7" s="10"/>
      <c r="H7" s="10" t="s">
        <v>301</v>
      </c>
      <c r="I7" s="15">
        <f>H6/G6*100</f>
        <v>25.95573440643863</v>
      </c>
      <c r="J7" s="10"/>
      <c r="K7" s="10"/>
      <c r="L7" s="10"/>
      <c r="M7" s="10" t="s">
        <v>302</v>
      </c>
      <c r="N7" s="25">
        <f>L6/M6</f>
        <v>0.84142555763280547</v>
      </c>
      <c r="O7" s="30"/>
      <c r="P7" s="35" t="s">
        <v>303</v>
      </c>
      <c r="Q7" s="40">
        <f>STDEV(N2:N5)</f>
        <v>0.34484525453183362</v>
      </c>
      <c r="R7" s="45"/>
      <c r="S7" s="5"/>
      <c r="T7" s="10"/>
      <c r="U7" s="5"/>
      <c r="V7" s="5"/>
      <c r="W7" s="5"/>
      <c r="X7" s="5"/>
    </row>
    <row r="8" spans="1:36" x14ac:dyDescent="0.25">
      <c r="A8" s="6"/>
      <c r="B8" s="6"/>
      <c r="C8" s="21"/>
      <c r="D8" s="11"/>
      <c r="E8" s="6"/>
      <c r="F8" s="125">
        <f>1-(I7/50)</f>
        <v>0.48088531187122741</v>
      </c>
      <c r="G8" s="11"/>
      <c r="H8" s="11" t="s">
        <v>304</v>
      </c>
      <c r="I8" s="16">
        <f>STDEV(I2:I5)</f>
        <v>12.661275470158127</v>
      </c>
      <c r="J8" s="11"/>
      <c r="K8" s="11"/>
      <c r="L8" s="11"/>
      <c r="M8" s="11" t="s">
        <v>305</v>
      </c>
      <c r="N8" s="26">
        <f>AVERAGE(N2:N5)</f>
        <v>0.82962686696506704</v>
      </c>
      <c r="O8" s="31"/>
      <c r="P8" s="36" t="s">
        <v>306</v>
      </c>
      <c r="Q8" s="47">
        <f>AVERAGE(R2:R5)</f>
        <v>82.962686696506708</v>
      </c>
      <c r="R8" s="46" t="s">
        <v>307</v>
      </c>
      <c r="S8" s="6">
        <f>+(Q8/N8)</f>
        <v>100</v>
      </c>
      <c r="T8" s="11"/>
      <c r="U8" s="6"/>
      <c r="V8" s="6"/>
      <c r="W8" s="6"/>
      <c r="X8" s="6"/>
    </row>
  </sheetData>
  <conditionalFormatting sqref="A2:X5">
    <cfRule type="expression" dxfId="3" priority="1" stopIfTrue="1">
      <formula>MOD(ROW(),4)&gt;1</formula>
    </cfRule>
    <cfRule type="expression" dxfId="2" priority="2" stopIfTrue="1">
      <formula>MOD(ROW(),4)&lt;2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topLeftCell="D1" workbookViewId="0">
      <selection activeCell="F25" sqref="F25"/>
    </sheetView>
  </sheetViews>
  <sheetFormatPr defaultRowHeight="15" x14ac:dyDescent="0.25"/>
  <cols>
    <col min="1" max="1" width="16.85546875" bestFit="1" customWidth="1"/>
    <col min="2" max="2" width="16.140625" bestFit="1" customWidth="1"/>
    <col min="3" max="3" width="16.7109375" style="18" customWidth="1"/>
    <col min="4" max="4" width="17.7109375" style="8" customWidth="1"/>
    <col min="5" max="5" width="8.7109375" customWidth="1"/>
    <col min="6" max="6" width="30.140625" bestFit="1" customWidth="1"/>
    <col min="7" max="8" width="17.7109375" style="8" customWidth="1"/>
    <col min="9" max="9" width="18.7109375" style="13" customWidth="1"/>
    <col min="10" max="10" width="17.7109375" style="8" customWidth="1"/>
    <col min="11" max="11" width="16.7109375" style="8" customWidth="1"/>
    <col min="12" max="12" width="19.7109375" style="8" customWidth="1"/>
    <col min="13" max="13" width="16.7109375" style="8" customWidth="1"/>
    <col min="14" max="14" width="10.7109375" style="23" customWidth="1"/>
    <col min="15" max="15" width="15.7109375" style="28" customWidth="1"/>
    <col min="16" max="16" width="13.7109375" style="33" customWidth="1"/>
    <col min="17" max="17" width="13.7109375" style="41" customWidth="1"/>
    <col min="18" max="18" width="21.7109375" style="43" customWidth="1"/>
    <col min="19" max="19" width="19.7109375" customWidth="1"/>
    <col min="20" max="20" width="15.7109375" style="8" customWidth="1"/>
    <col min="21" max="21" width="40.7109375" customWidth="1"/>
    <col min="22" max="22" width="20.7109375" customWidth="1"/>
    <col min="23" max="23" width="19.7109375" customWidth="1"/>
    <col min="24" max="24" width="20.7109375" customWidth="1"/>
  </cols>
  <sheetData>
    <row r="1" spans="1:36" x14ac:dyDescent="0.25">
      <c r="A1" s="1" t="s">
        <v>0</v>
      </c>
      <c r="B1" s="1" t="s">
        <v>1</v>
      </c>
      <c r="C1" s="17" t="s">
        <v>2</v>
      </c>
      <c r="D1" s="7" t="s">
        <v>3</v>
      </c>
      <c r="E1" s="1" t="s">
        <v>4</v>
      </c>
      <c r="F1" s="1" t="s">
        <v>5</v>
      </c>
      <c r="G1" s="7" t="s">
        <v>6</v>
      </c>
      <c r="H1" s="7" t="s">
        <v>7</v>
      </c>
      <c r="I1" s="12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22" t="s">
        <v>13</v>
      </c>
      <c r="O1" s="27" t="s">
        <v>14</v>
      </c>
      <c r="P1" s="32" t="s">
        <v>15</v>
      </c>
      <c r="Q1" s="37" t="s">
        <v>16</v>
      </c>
      <c r="R1" s="42" t="s">
        <v>17</v>
      </c>
      <c r="S1" s="1" t="s">
        <v>18</v>
      </c>
      <c r="T1" s="7" t="s">
        <v>20</v>
      </c>
      <c r="U1" s="1" t="s">
        <v>23</v>
      </c>
      <c r="V1" s="1" t="s">
        <v>24</v>
      </c>
      <c r="W1" s="1" t="s">
        <v>25</v>
      </c>
      <c r="X1" s="1" t="s">
        <v>26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5">
      <c r="A2" t="s">
        <v>59</v>
      </c>
      <c r="B2" t="s">
        <v>60</v>
      </c>
      <c r="C2" s="18">
        <v>44757</v>
      </c>
      <c r="D2" s="8">
        <v>27747</v>
      </c>
      <c r="E2" t="s">
        <v>57</v>
      </c>
      <c r="F2" t="s">
        <v>51</v>
      </c>
      <c r="G2" s="8">
        <v>27747</v>
      </c>
      <c r="H2" s="8">
        <v>14000</v>
      </c>
      <c r="I2" s="13">
        <f>H2/G2*100</f>
        <v>50.455905142898331</v>
      </c>
      <c r="J2" s="8">
        <v>44477</v>
      </c>
      <c r="K2" s="8">
        <v>4125</v>
      </c>
      <c r="L2" s="8">
        <f>G2-K2</f>
        <v>23622</v>
      </c>
      <c r="M2" s="8">
        <v>67253.3359375</v>
      </c>
      <c r="N2" s="23">
        <f>L2/M2</f>
        <v>0.35123908235499934</v>
      </c>
      <c r="O2" s="28">
        <v>990</v>
      </c>
      <c r="P2" s="33">
        <f>L2/O2</f>
        <v>23.860606060606059</v>
      </c>
      <c r="Q2" s="38" t="s">
        <v>61</v>
      </c>
      <c r="R2" s="43">
        <f>ABS(N118-N2)*100</f>
        <v>35.123908235499933</v>
      </c>
      <c r="S2" t="s">
        <v>58</v>
      </c>
      <c r="T2" s="8">
        <v>4125</v>
      </c>
      <c r="V2" t="s">
        <v>62</v>
      </c>
      <c r="W2">
        <v>401</v>
      </c>
      <c r="X2">
        <v>45</v>
      </c>
    </row>
    <row r="3" spans="1:36" x14ac:dyDescent="0.25">
      <c r="A3" t="s">
        <v>59</v>
      </c>
      <c r="B3" t="s">
        <v>60</v>
      </c>
      <c r="C3" s="18">
        <v>45078</v>
      </c>
      <c r="D3" s="8">
        <v>52000</v>
      </c>
      <c r="E3" t="s">
        <v>57</v>
      </c>
      <c r="F3" t="s">
        <v>51</v>
      </c>
      <c r="G3" s="8">
        <v>52000</v>
      </c>
      <c r="H3" s="8">
        <v>19000</v>
      </c>
      <c r="I3" s="13">
        <f>H3/G3*100</f>
        <v>36.538461538461533</v>
      </c>
      <c r="J3" s="8">
        <v>44477</v>
      </c>
      <c r="K3" s="8">
        <v>4125</v>
      </c>
      <c r="L3" s="8">
        <f>G3-K3</f>
        <v>47875</v>
      </c>
      <c r="M3" s="8">
        <v>67253.3359375</v>
      </c>
      <c r="N3" s="23">
        <f>L3/M3</f>
        <v>0.71186059892242803</v>
      </c>
      <c r="O3" s="28">
        <v>990</v>
      </c>
      <c r="P3" s="33">
        <f>L3/O3</f>
        <v>48.358585858585862</v>
      </c>
      <c r="Q3" s="38" t="s">
        <v>61</v>
      </c>
      <c r="R3" s="43">
        <f>ABS(N118-N3)*100</f>
        <v>71.18605989224281</v>
      </c>
      <c r="S3" t="s">
        <v>58</v>
      </c>
      <c r="T3" s="8">
        <v>4125</v>
      </c>
      <c r="V3" t="s">
        <v>62</v>
      </c>
      <c r="W3">
        <v>401</v>
      </c>
      <c r="X3">
        <v>45</v>
      </c>
    </row>
    <row r="4" spans="1:36" ht="15.75" thickBot="1" x14ac:dyDescent="0.3">
      <c r="A4" t="s">
        <v>63</v>
      </c>
      <c r="B4" t="s">
        <v>64</v>
      </c>
      <c r="C4" s="18">
        <v>44693</v>
      </c>
      <c r="D4" s="8">
        <v>103000</v>
      </c>
      <c r="E4" t="s">
        <v>41</v>
      </c>
      <c r="F4" t="s">
        <v>65</v>
      </c>
      <c r="G4" s="8">
        <v>103000</v>
      </c>
      <c r="H4" s="8">
        <v>32400</v>
      </c>
      <c r="I4" s="13">
        <f>H4/G4*100</f>
        <v>31.456310679611647</v>
      </c>
      <c r="J4" s="8">
        <v>99887</v>
      </c>
      <c r="K4" s="8">
        <v>3261</v>
      </c>
      <c r="L4" s="8">
        <f>G4-K4</f>
        <v>99739</v>
      </c>
      <c r="M4" s="8">
        <v>161043.328125</v>
      </c>
      <c r="N4" s="23">
        <f>L4/M4</f>
        <v>0.6193302210109799</v>
      </c>
      <c r="O4" s="28">
        <v>1897</v>
      </c>
      <c r="P4" s="33">
        <f>L4/O4</f>
        <v>52.577227200843438</v>
      </c>
      <c r="Q4" s="38" t="s">
        <v>61</v>
      </c>
      <c r="R4" s="43">
        <f>ABS(N118-N4)*100</f>
        <v>61.93302210109799</v>
      </c>
      <c r="S4" t="s">
        <v>66</v>
      </c>
      <c r="T4" s="8">
        <v>3261</v>
      </c>
      <c r="V4" t="s">
        <v>62</v>
      </c>
      <c r="W4">
        <v>401</v>
      </c>
      <c r="X4">
        <v>51</v>
      </c>
    </row>
    <row r="5" spans="1:36" ht="15.75" thickTop="1" x14ac:dyDescent="0.25">
      <c r="A5" s="4"/>
      <c r="B5" s="4"/>
      <c r="C5" s="19" t="s">
        <v>300</v>
      </c>
      <c r="D5" s="9">
        <f>+SUM(D2:D4)</f>
        <v>182747</v>
      </c>
      <c r="E5" s="4"/>
      <c r="F5" s="4"/>
      <c r="G5" s="9">
        <f>+SUM(G2:G4)</f>
        <v>182747</v>
      </c>
      <c r="H5" s="9">
        <f>+SUM(H2:H4)</f>
        <v>65400</v>
      </c>
      <c r="I5" s="14"/>
      <c r="J5" s="9">
        <f>+SUM(J2:J4)</f>
        <v>188841</v>
      </c>
      <c r="K5" s="9"/>
      <c r="L5" s="9">
        <f>+SUM(L2:L4)</f>
        <v>171236</v>
      </c>
      <c r="M5" s="9">
        <f>+SUM(M2:M4)</f>
        <v>295550</v>
      </c>
      <c r="N5" s="24"/>
      <c r="O5" s="29"/>
      <c r="P5" s="34">
        <f>AVERAGE(P2:P4)</f>
        <v>41.59880637334512</v>
      </c>
      <c r="Q5" s="39"/>
      <c r="R5" s="44">
        <f>ABS(N7-N6)*100</f>
        <v>1.8570847999392348</v>
      </c>
      <c r="S5" s="4"/>
      <c r="T5" s="9"/>
      <c r="U5" s="4"/>
      <c r="V5" s="4"/>
      <c r="W5" s="4"/>
      <c r="X5" s="4"/>
    </row>
    <row r="6" spans="1:36" x14ac:dyDescent="0.25">
      <c r="A6" s="5"/>
      <c r="B6" s="5"/>
      <c r="C6" s="20"/>
      <c r="D6" s="10"/>
      <c r="E6" s="5"/>
      <c r="F6" s="5"/>
      <c r="G6" s="10"/>
      <c r="H6" s="10" t="s">
        <v>301</v>
      </c>
      <c r="I6" s="15">
        <f>H5/G5*100</f>
        <v>35.787181184916847</v>
      </c>
      <c r="J6" s="10"/>
      <c r="K6" s="10"/>
      <c r="L6" s="10"/>
      <c r="M6" s="10" t="s">
        <v>302</v>
      </c>
      <c r="N6" s="25">
        <f>L5/M5</f>
        <v>0.57938081542886144</v>
      </c>
      <c r="O6" s="30"/>
      <c r="P6" s="35" t="s">
        <v>303</v>
      </c>
      <c r="Q6" s="40">
        <f>STDEV(N2:N4)</f>
        <v>0.18729771651646285</v>
      </c>
      <c r="R6" s="45"/>
      <c r="S6" s="5"/>
      <c r="T6" s="10"/>
      <c r="U6" s="5"/>
      <c r="V6" s="5"/>
      <c r="W6" s="5"/>
      <c r="X6" s="5"/>
    </row>
    <row r="7" spans="1:36" x14ac:dyDescent="0.25">
      <c r="A7" s="6"/>
      <c r="B7" s="6"/>
      <c r="C7" s="21"/>
      <c r="D7" s="11"/>
      <c r="E7" s="6"/>
      <c r="F7" s="125">
        <f>1-(I6/50)</f>
        <v>0.28425637630166312</v>
      </c>
      <c r="G7" s="11"/>
      <c r="H7" s="11" t="s">
        <v>304</v>
      </c>
      <c r="I7" s="16">
        <f>STDEV(I2:I4)</f>
        <v>9.8362262716631719</v>
      </c>
      <c r="J7" s="11"/>
      <c r="K7" s="11"/>
      <c r="L7" s="11"/>
      <c r="M7" s="11" t="s">
        <v>305</v>
      </c>
      <c r="N7" s="26">
        <f>AVERAGE(N2:N4)</f>
        <v>0.56080996742946909</v>
      </c>
      <c r="O7" s="31"/>
      <c r="P7" s="36" t="s">
        <v>306</v>
      </c>
      <c r="Q7" s="47">
        <f>AVERAGE(R2:R4)</f>
        <v>56.080996742946901</v>
      </c>
      <c r="R7" s="46" t="s">
        <v>307</v>
      </c>
      <c r="S7" s="6">
        <f>+(Q7/N7)</f>
        <v>99.999999999999986</v>
      </c>
      <c r="T7" s="11"/>
      <c r="U7" s="6"/>
      <c r="V7" s="6"/>
      <c r="W7" s="6"/>
      <c r="X7" s="6"/>
    </row>
  </sheetData>
  <conditionalFormatting sqref="A2:X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Overall</vt:lpstr>
      <vt:lpstr>Analysis</vt:lpstr>
      <vt:lpstr>Residential 0010</vt:lpstr>
      <vt:lpstr>Urban Renewal 50420</vt:lpstr>
      <vt:lpstr>Residential NE 50430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Powers</dc:creator>
  <cp:lastModifiedBy>Aaron Powers</cp:lastModifiedBy>
  <dcterms:created xsi:type="dcterms:W3CDTF">2025-01-13T16:46:07Z</dcterms:created>
  <dcterms:modified xsi:type="dcterms:W3CDTF">2025-01-13T18:06:36Z</dcterms:modified>
</cp:coreProperties>
</file>